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dr\Dropbox (Stillingfleet PC)\Finance\2022-23\Budgeting and precept\"/>
    </mc:Choice>
  </mc:AlternateContent>
  <bookViews>
    <workbookView xWindow="0" yWindow="0" windowWidth="23040" windowHeight="8496"/>
  </bookViews>
  <sheets>
    <sheet name="Parish Precept Calculator" sheetId="2" r:id="rId1"/>
    <sheet name="Data" sheetId="1" r:id="rId2"/>
  </sheets>
  <externalReferences>
    <externalReference r:id="rId3"/>
  </externalReferences>
  <definedNames>
    <definedName name="DATA">Data!$A$2:$F$72</definedName>
    <definedName name="PARISHES">Data!$A$3:$A$69</definedName>
    <definedName name="PCLC_28DAYS">'[1]5 28 day discount'!$O$5:$Y$44</definedName>
    <definedName name="_xlnm.Print_Area" localSheetId="0">'Parish Precept Calculator'!$A$1:$E$51</definedName>
    <definedName name="Second_Homes">'[1]4 Second Homes'!$O$5:$Y$44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H42" i="1"/>
  <c r="G42" i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H30" i="1"/>
  <c r="G30" i="1"/>
  <c r="G29" i="1"/>
  <c r="H29" i="1" s="1"/>
  <c r="G28" i="1"/>
  <c r="H28" i="1" s="1"/>
  <c r="G27" i="1"/>
  <c r="H27" i="1" s="1"/>
  <c r="G26" i="1"/>
  <c r="H26" i="1" s="1"/>
  <c r="G25" i="1"/>
  <c r="H25" i="1" s="1"/>
  <c r="E72" i="1" l="1"/>
  <c r="G70" i="1" l="1"/>
  <c r="E18" i="2" l="1"/>
  <c r="C24" i="2"/>
  <c r="C26" i="2" s="1"/>
  <c r="C41" i="2" s="1"/>
  <c r="E26" i="2" l="1"/>
  <c r="E41" i="2" s="1"/>
  <c r="G6" i="1" l="1"/>
  <c r="H6" i="1" s="1"/>
  <c r="G3" i="1"/>
  <c r="H3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5" i="1"/>
  <c r="H5" i="1" s="1"/>
  <c r="G4" i="1"/>
  <c r="H4" i="1" s="1"/>
  <c r="E20" i="2"/>
  <c r="E24" i="2"/>
  <c r="F72" i="1"/>
  <c r="B72" i="1"/>
  <c r="C72" i="1"/>
  <c r="C22" i="2"/>
  <c r="G72" i="1" l="1"/>
  <c r="E22" i="2"/>
  <c r="E38" i="2"/>
  <c r="E42" i="2"/>
  <c r="E39" i="2"/>
  <c r="E44" i="2"/>
  <c r="E43" i="2"/>
  <c r="E45" i="2"/>
  <c r="E40" i="2"/>
  <c r="C43" i="2" l="1"/>
  <c r="C33" i="2"/>
  <c r="H72" i="1"/>
  <c r="C31" i="2"/>
  <c r="E31" i="2" s="1"/>
  <c r="C38" i="2" l="1"/>
  <c r="C42" i="2"/>
  <c r="C44" i="2"/>
  <c r="A33" i="2"/>
  <c r="E33" i="2"/>
  <c r="C40" i="2"/>
  <c r="C45" i="2"/>
  <c r="C39" i="2"/>
  <c r="A31" i="2"/>
</calcChain>
</file>

<file path=xl/comments1.xml><?xml version="1.0" encoding="utf-8"?>
<comments xmlns="http://schemas.openxmlformats.org/spreadsheetml/2006/main">
  <authors>
    <author>Neil Hughes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Please enter manually 
</t>
        </r>
        <r>
          <rPr>
            <sz val="9"/>
            <color indexed="81"/>
            <rFont val="Tahoma"/>
            <family val="2"/>
          </rPr>
          <t>- this defaults to the 2022/23 funding requirement until overtyped</t>
        </r>
      </text>
    </comment>
  </commentList>
</comments>
</file>

<file path=xl/sharedStrings.xml><?xml version="1.0" encoding="utf-8"?>
<sst xmlns="http://schemas.openxmlformats.org/spreadsheetml/2006/main" count="113" uniqueCount="111">
  <si>
    <t>PARISH</t>
  </si>
  <si>
    <t>TOTAL</t>
  </si>
  <si>
    <t>** Adjusted for collection rate</t>
  </si>
  <si>
    <t>Parish Precept calculator</t>
  </si>
  <si>
    <t>This is the percentage change in precept paid that will appear on residents annual bills</t>
  </si>
  <si>
    <t>Funding Requirement</t>
  </si>
  <si>
    <t>Grant Payable by SBC (re introduction of LSCT)</t>
  </si>
  <si>
    <t>Precept Requirement</t>
  </si>
  <si>
    <t>Band D Equivalents</t>
  </si>
  <si>
    <t>Band D Charge</t>
  </si>
  <si>
    <t>This section is for information only and provides details on the current year</t>
  </si>
  <si>
    <t>This section can be amended to set the precept for next year</t>
  </si>
  <si>
    <t>Current Charge per Band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</si>
  <si>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</si>
  <si>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</si>
  <si>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</si>
  <si>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</si>
  <si>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</si>
  <si>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</si>
  <si>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</si>
  <si>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</si>
  <si>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Band</t>
  </si>
  <si>
    <t>This section shows the headline charge per band (before any discounts / exemptions etc)</t>
  </si>
  <si>
    <t>This section outlines the Funding Requirement of the Parish Council</t>
  </si>
  <si>
    <t>Year</t>
  </si>
  <si>
    <t>Notes on Completion</t>
  </si>
  <si>
    <t>This can be amended numerous times to see the effect that different precepts have on your residents bills (both £ and %)</t>
  </si>
  <si>
    <r>
      <t>To utilise this spreadsheet you only need to amend the two cells coloured</t>
    </r>
    <r>
      <rPr>
        <sz val="10"/>
        <color indexed="15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green</t>
    </r>
  </si>
  <si>
    <t>MOVEMENT IN BAND D EQUIV **</t>
  </si>
  <si>
    <t>Firstly, click in Cell C1.  Click on the arrow and scroll to select the relevant Town / Parish Council from the pick list.</t>
  </si>
  <si>
    <t>Queries</t>
  </si>
  <si>
    <t>If you have any queries on this spreadsheet or on how amending your Precept affects the charges for your residents please contact us.</t>
  </si>
  <si>
    <t>current year full precept value</t>
  </si>
  <si>
    <t>next year band d equiv</t>
  </si>
  <si>
    <t>current year band d equiv</t>
  </si>
  <si>
    <t>current year band d charge</t>
  </si>
  <si>
    <t>2022/23 BAND D EQUIV**</t>
  </si>
  <si>
    <t>2022/23</t>
  </si>
  <si>
    <t>2023/24</t>
  </si>
  <si>
    <t>Projected 2023/24 Charge</t>
  </si>
  <si>
    <t>Secondly, input your precept requirement into cell C18 (this initially defaults to 2022/23 Funding requirement until the formula is overtyped).</t>
  </si>
  <si>
    <t>2023/24 BAND D EQUIV**</t>
  </si>
  <si>
    <t>2022/23 PRECEPT</t>
  </si>
  <si>
    <t>BAND D CHARGE IN 2022/23</t>
  </si>
  <si>
    <t>Appleton Roebuck &amp; Acaster Selby</t>
  </si>
  <si>
    <t>Balne</t>
  </si>
  <si>
    <t>Barkston Ash</t>
  </si>
  <si>
    <t>Barlby</t>
  </si>
  <si>
    <t>Barlow</t>
  </si>
  <si>
    <t>Beal</t>
  </si>
  <si>
    <t>Biggin</t>
  </si>
  <si>
    <t>Bilbrough</t>
  </si>
  <si>
    <t>Birkin (Meeting)</t>
  </si>
  <si>
    <t>Bolton Percy, Colton &amp; Steeton</t>
  </si>
  <si>
    <t>Brayton</t>
  </si>
  <si>
    <t>Brotherton</t>
  </si>
  <si>
    <t>Burn</t>
  </si>
  <si>
    <t>Burton Salmon</t>
  </si>
  <si>
    <t>Byram Cum Stutton</t>
  </si>
  <si>
    <t>Camblesforth</t>
  </si>
  <si>
    <t>Carlton</t>
  </si>
  <si>
    <t>Cawood</t>
  </si>
  <si>
    <t>Chapel Haddlesey</t>
  </si>
  <si>
    <t>Church Fenton</t>
  </si>
  <si>
    <t>Cliffe</t>
  </si>
  <si>
    <t>Cridling Stubbs</t>
  </si>
  <si>
    <t>Drax</t>
  </si>
  <si>
    <t>Eggborough</t>
  </si>
  <si>
    <t>Escrick</t>
  </si>
  <si>
    <t xml:space="preserve">Fairburn </t>
  </si>
  <si>
    <t>Gateforth</t>
  </si>
  <si>
    <t>Hambleton</t>
  </si>
  <si>
    <t>Healaugh &amp; Catterton</t>
  </si>
  <si>
    <t>Heck</t>
  </si>
  <si>
    <t>Hemingbrough</t>
  </si>
  <si>
    <t>Hensall</t>
  </si>
  <si>
    <t>Hillam</t>
  </si>
  <si>
    <t>Hirst Courtney</t>
  </si>
  <si>
    <t>Huddleston with Newthorpe</t>
  </si>
  <si>
    <t>Kelfield</t>
  </si>
  <si>
    <t>Kellington</t>
  </si>
  <si>
    <t>Kirk Smeaton</t>
  </si>
  <si>
    <t>Little Fenton</t>
  </si>
  <si>
    <t>Little Smeaton</t>
  </si>
  <si>
    <t>Long Drax</t>
  </si>
  <si>
    <t>Monk Fryston</t>
  </si>
  <si>
    <t>Newland</t>
  </si>
  <si>
    <t>Newton Kyme cum Toulston</t>
  </si>
  <si>
    <t>North Duffield</t>
  </si>
  <si>
    <t>Oxton</t>
  </si>
  <si>
    <t>Riccall</t>
  </si>
  <si>
    <t>Ryther Cum Ossendyke</t>
  </si>
  <si>
    <t>Saxton cum Scarthingwell &amp; Lead (Joint P C)</t>
  </si>
  <si>
    <t>Selby</t>
  </si>
  <si>
    <t>Sherburn In Elmet</t>
  </si>
  <si>
    <t>Skipwith</t>
  </si>
  <si>
    <t>South Milford</t>
  </si>
  <si>
    <t>Stapleton (Meeting)</t>
  </si>
  <si>
    <t>Stillingfleet</t>
  </si>
  <si>
    <t>Stubbs Walden (Meeting)</t>
  </si>
  <si>
    <t>Stutton with Hazlewood</t>
  </si>
  <si>
    <t>Tadcaster</t>
  </si>
  <si>
    <t>Temple Hirst (Meeting)</t>
  </si>
  <si>
    <t>Thorganby</t>
  </si>
  <si>
    <t>Thorpe Willoughby</t>
  </si>
  <si>
    <t>Towton (Grimston, Kirkby Wharfe &amp; Towton)</t>
  </si>
  <si>
    <t>Ulleskelf</t>
  </si>
  <si>
    <t>West Haddlesey</t>
  </si>
  <si>
    <t>Whitley</t>
  </si>
  <si>
    <t>Wistow</t>
  </si>
  <si>
    <t>Womersley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</si>
</sst>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.00_);\(#,##0.00\)"/>
    <numFmt numFmtId="166" formatCode="#,##0.00;\(#,##0.00\)"/>
    <numFmt numFmtId="167" formatCode="0.00%;\(0.00%\)"/>
    <numFmt numFmtId="168" formatCode="_-* #,##0_-;\-* #,##0_-;_-* &quot;-&quot;??_-;_-@_-"/>
    <numFmt numFmtId="169" formatCode="_(* #,##0.00_);_(* \(#,##0.00\);_(* &quot;-&quot;??_);_(@_)"/>
    <numFmt numFmtId="170" formatCode="0000"/>
    <numFmt numFmtId="171" formatCode="#,##0,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M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5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Arial"/>
      <family val="2"/>
    </font>
    <font>
      <u/>
      <sz val="7.5"/>
      <color indexed="12"/>
      <name val="Arial"/>
      <family val="2"/>
    </font>
    <font>
      <sz val="11"/>
      <color indexed="19"/>
      <name val="Calibri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u/>
      <sz val="9"/>
      <color indexed="12"/>
      <name val="Arial"/>
      <family val="2"/>
    </font>
    <font>
      <u/>
      <sz val="10"/>
      <color indexed="12"/>
      <name val="MS Sans Serif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67">
    <xf numFmtId="0" fontId="0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12" applyNumberFormat="0" applyAlignment="0" applyProtection="0"/>
    <xf numFmtId="3" fontId="5" fillId="2" borderId="1">
      <alignment horizontal="right"/>
    </xf>
    <xf numFmtId="0" fontId="21" fillId="29" borderId="13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2" applyNumberFormat="0" applyAlignment="0" applyProtection="0"/>
    <xf numFmtId="0" fontId="28" fillId="0" borderId="17" applyNumberFormat="0" applyFill="0" applyAlignment="0" applyProtection="0"/>
    <xf numFmtId="0" fontId="29" fillId="32" borderId="0" applyNumberFormat="0" applyBorder="0" applyAlignment="0" applyProtection="0"/>
    <xf numFmtId="0" fontId="8" fillId="0" borderId="0"/>
    <xf numFmtId="0" fontId="17" fillId="0" borderId="0"/>
    <xf numFmtId="165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3" borderId="18" applyNumberFormat="0" applyFont="0" applyAlignment="0" applyProtection="0"/>
    <xf numFmtId="0" fontId="17" fillId="33" borderId="18" applyNumberFormat="0" applyFont="0" applyAlignment="0" applyProtection="0"/>
    <xf numFmtId="0" fontId="17" fillId="33" borderId="18" applyNumberFormat="0" applyFont="0" applyAlignment="0" applyProtection="0"/>
    <xf numFmtId="0" fontId="17" fillId="33" borderId="18" applyNumberFormat="0" applyFont="0" applyAlignment="0" applyProtection="0"/>
    <xf numFmtId="0" fontId="17" fillId="33" borderId="18" applyNumberFormat="0" applyFont="0" applyAlignment="0" applyProtection="0"/>
    <xf numFmtId="0" fontId="30" fillId="28" borderId="19" applyNumberFormat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4" borderId="0" applyNumberFormat="0" applyBorder="0" applyAlignment="0" applyProtection="0"/>
    <xf numFmtId="0" fontId="42" fillId="38" borderId="0" applyNumberFormat="0" applyBorder="0" applyAlignment="0" applyProtection="0"/>
    <xf numFmtId="0" fontId="43" fillId="55" borderId="21" applyNumberFormat="0" applyAlignment="0" applyProtection="0"/>
    <xf numFmtId="0" fontId="44" fillId="56" borderId="22" applyNumberFormat="0" applyAlignment="0" applyProtection="0"/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50" fillId="42" borderId="21" applyNumberFormat="0" applyAlignment="0" applyProtection="0"/>
    <xf numFmtId="0" fontId="51" fillId="0" borderId="26" applyNumberFormat="0" applyFill="0" applyAlignment="0" applyProtection="0"/>
    <xf numFmtId="0" fontId="52" fillId="57" borderId="0" applyNumberFormat="0" applyBorder="0" applyAlignment="0" applyProtection="0"/>
    <xf numFmtId="0" fontId="1" fillId="0" borderId="0"/>
    <xf numFmtId="0" fontId="2" fillId="58" borderId="27" applyNumberFormat="0" applyFont="0" applyAlignment="0" applyProtection="0"/>
    <xf numFmtId="0" fontId="53" fillId="55" borderId="2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9" applyNumberFormat="0" applyFill="0" applyAlignment="0" applyProtection="0"/>
    <xf numFmtId="0" fontId="5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3" fontId="5" fillId="2" borderId="30">
      <alignment horizontal="right"/>
    </xf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0" borderId="0" applyFont="0" applyFill="0" applyBorder="0" applyAlignment="0" applyProtection="0"/>
    <xf numFmtId="0" fontId="5" fillId="2" borderId="1">
      <alignment horizontal="left" indent="1"/>
    </xf>
    <xf numFmtId="169" fontId="2" fillId="0" borderId="0" applyFont="0" applyFill="0" applyBorder="0" applyAlignment="0" applyProtection="0"/>
    <xf numFmtId="3" fontId="2" fillId="2" borderId="31">
      <alignment horizontal="right"/>
    </xf>
    <xf numFmtId="3" fontId="2" fillId="2" borderId="30">
      <alignment horizontal="right"/>
    </xf>
    <xf numFmtId="169" fontId="2" fillId="0" borderId="0" applyFont="0" applyFill="0" applyBorder="0" applyAlignment="0" applyProtection="0"/>
    <xf numFmtId="0" fontId="57" fillId="0" borderId="0"/>
    <xf numFmtId="0" fontId="59" fillId="57" borderId="0" applyNumberFormat="0" applyBorder="0" applyAlignment="0" applyProtection="0"/>
    <xf numFmtId="3" fontId="2" fillId="2" borderId="31">
      <alignment horizontal="right"/>
    </xf>
    <xf numFmtId="3" fontId="2" fillId="2" borderId="30">
      <alignment horizontal="right"/>
    </xf>
    <xf numFmtId="16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0"/>
    <xf numFmtId="0" fontId="61" fillId="0" borderId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1" fillId="45" borderId="0" applyNumberFormat="0" applyBorder="0" applyAlignment="0" applyProtection="0"/>
    <xf numFmtId="0" fontId="41" fillId="48" borderId="0" applyNumberFormat="0" applyBorder="0" applyAlignment="0" applyProtection="0"/>
    <xf numFmtId="0" fontId="41" fillId="50" borderId="0" applyNumberFormat="0" applyBorder="0" applyAlignment="0" applyProtection="0"/>
    <xf numFmtId="0" fontId="5" fillId="2" borderId="1">
      <alignment horizontal="left" indent="2"/>
    </xf>
    <xf numFmtId="0" fontId="43" fillId="55" borderId="21" applyNumberFormat="0" applyAlignment="0" applyProtection="0"/>
    <xf numFmtId="170" fontId="2" fillId="2" borderId="31">
      <alignment horizontal="right" vertical="top"/>
    </xf>
    <xf numFmtId="0" fontId="2" fillId="2" borderId="31">
      <alignment horizontal="left" indent="5"/>
    </xf>
    <xf numFmtId="170" fontId="2" fillId="2" borderId="30" applyNumberFormat="0">
      <alignment horizontal="right" vertical="top"/>
    </xf>
    <xf numFmtId="0" fontId="2" fillId="2" borderId="30">
      <alignment horizontal="left" indent="3"/>
    </xf>
    <xf numFmtId="3" fontId="2" fillId="2" borderId="30">
      <alignment horizontal="right"/>
    </xf>
    <xf numFmtId="170" fontId="5" fillId="2" borderId="30" applyNumberFormat="0">
      <alignment horizontal="right" vertical="top"/>
    </xf>
    <xf numFmtId="0" fontId="5" fillId="2" borderId="30">
      <alignment horizontal="left" indent="1"/>
    </xf>
    <xf numFmtId="0" fontId="5" fillId="2" borderId="30">
      <alignment horizontal="right" vertical="top"/>
    </xf>
    <xf numFmtId="0" fontId="5" fillId="2" borderId="30"/>
    <xf numFmtId="171" fontId="5" fillId="2" borderId="30">
      <alignment horizontal="right"/>
    </xf>
    <xf numFmtId="0" fontId="2" fillId="2" borderId="32" applyFont="0" applyFill="0" applyAlignment="0"/>
    <xf numFmtId="0" fontId="5" fillId="2" borderId="30">
      <alignment horizontal="right" vertical="top"/>
    </xf>
    <xf numFmtId="0" fontId="5" fillId="2" borderId="30">
      <alignment horizontal="left" indent="2"/>
    </xf>
    <xf numFmtId="3" fontId="5" fillId="2" borderId="30">
      <alignment horizontal="right"/>
    </xf>
    <xf numFmtId="170" fontId="2" fillId="2" borderId="30" applyNumberFormat="0">
      <alignment horizontal="right" vertical="top"/>
    </xf>
    <xf numFmtId="0" fontId="2" fillId="2" borderId="30">
      <alignment horizontal="left" indent="3"/>
    </xf>
    <xf numFmtId="0" fontId="50" fillId="42" borderId="21" applyNumberFormat="0" applyAlignment="0" applyProtection="0"/>
    <xf numFmtId="3" fontId="5" fillId="2" borderId="1">
      <alignment horizontal="right"/>
    </xf>
    <xf numFmtId="0" fontId="52" fillId="57" borderId="0" applyNumberFormat="0" applyBorder="0" applyAlignment="0" applyProtection="0"/>
    <xf numFmtId="0" fontId="2" fillId="58" borderId="27" applyNumberFormat="0" applyFont="0" applyAlignment="0" applyProtection="0"/>
    <xf numFmtId="0" fontId="53" fillId="55" borderId="28" applyNumberFormat="0" applyAlignment="0" applyProtection="0"/>
    <xf numFmtId="0" fontId="55" fillId="0" borderId="29" applyNumberFormat="0" applyFill="0" applyAlignment="0" applyProtection="0"/>
    <xf numFmtId="169" fontId="2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57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57" fillId="0" borderId="0"/>
    <xf numFmtId="0" fontId="57" fillId="0" borderId="0"/>
    <xf numFmtId="0" fontId="2" fillId="0" borderId="0"/>
    <xf numFmtId="169" fontId="2" fillId="0" borderId="0" applyFont="0" applyFill="0" applyBorder="0" applyAlignment="0" applyProtection="0"/>
    <xf numFmtId="0" fontId="57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7" fillId="0" borderId="0"/>
    <xf numFmtId="0" fontId="61" fillId="0" borderId="0"/>
    <xf numFmtId="0" fontId="2" fillId="0" borderId="0"/>
    <xf numFmtId="0" fontId="63" fillId="0" borderId="0" applyNumberFormat="0" applyFill="0" applyBorder="0" applyAlignment="0" applyProtection="0"/>
    <xf numFmtId="0" fontId="57" fillId="0" borderId="0"/>
    <xf numFmtId="0" fontId="59" fillId="57" borderId="0" applyNumberFormat="0" applyBorder="0" applyAlignment="0" applyProtection="0"/>
    <xf numFmtId="0" fontId="57" fillId="0" borderId="0"/>
    <xf numFmtId="0" fontId="2" fillId="0" borderId="0"/>
    <xf numFmtId="0" fontId="58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" fillId="2" borderId="1">
      <alignment horizontal="right" vertical="top"/>
    </xf>
    <xf numFmtId="3" fontId="2" fillId="2" borderId="1">
      <alignment horizontal="right"/>
    </xf>
    <xf numFmtId="170" fontId="2" fillId="2" borderId="1" applyNumberFormat="0">
      <alignment horizontal="right" vertical="top"/>
    </xf>
    <xf numFmtId="0" fontId="5" fillId="2" borderId="1"/>
    <xf numFmtId="3" fontId="5" fillId="2" borderId="1">
      <alignment horizontal="right"/>
    </xf>
    <xf numFmtId="3" fontId="2" fillId="2" borderId="1">
      <alignment horizontal="right"/>
    </xf>
    <xf numFmtId="0" fontId="5" fillId="2" borderId="1">
      <alignment horizontal="right" vertical="top"/>
    </xf>
    <xf numFmtId="0" fontId="2" fillId="2" borderId="1">
      <alignment horizontal="left" indent="3"/>
    </xf>
    <xf numFmtId="3" fontId="2" fillId="2" borderId="1">
      <alignment horizontal="right"/>
    </xf>
    <xf numFmtId="0" fontId="2" fillId="58" borderId="27" applyNumberFormat="0" applyFont="0" applyAlignment="0" applyProtection="0"/>
    <xf numFmtId="171" fontId="5" fillId="2" borderId="1">
      <alignment horizontal="right"/>
    </xf>
    <xf numFmtId="170" fontId="2" fillId="2" borderId="1" applyNumberFormat="0">
      <alignment horizontal="right" vertical="top"/>
    </xf>
    <xf numFmtId="170" fontId="5" fillId="2" borderId="1" applyNumberFormat="0">
      <alignment horizontal="right" vertical="top"/>
    </xf>
    <xf numFmtId="0" fontId="2" fillId="2" borderId="1">
      <alignment horizontal="left" indent="3"/>
    </xf>
    <xf numFmtId="0" fontId="2" fillId="0" borderId="0"/>
    <xf numFmtId="44" fontId="2" fillId="0" borderId="0" applyFont="0" applyFill="0" applyBorder="0" applyAlignment="0" applyProtection="0"/>
    <xf numFmtId="0" fontId="5" fillId="2" borderId="30">
      <alignment horizontal="left" indent="1"/>
    </xf>
    <xf numFmtId="0" fontId="5" fillId="2" borderId="30">
      <alignment horizontal="left" indent="2"/>
    </xf>
    <xf numFmtId="0" fontId="43" fillId="55" borderId="21" applyNumberFormat="0" applyAlignment="0" applyProtection="0"/>
    <xf numFmtId="0" fontId="50" fillId="42" borderId="21" applyNumberFormat="0" applyAlignment="0" applyProtection="0"/>
    <xf numFmtId="3" fontId="5" fillId="2" borderId="30">
      <alignment horizontal="right"/>
    </xf>
    <xf numFmtId="0" fontId="2" fillId="58" borderId="27" applyNumberFormat="0" applyFont="0" applyAlignment="0" applyProtection="0"/>
    <xf numFmtId="0" fontId="53" fillId="55" borderId="28" applyNumberFormat="0" applyAlignment="0" applyProtection="0"/>
    <xf numFmtId="0" fontId="55" fillId="0" borderId="29" applyNumberFormat="0" applyFill="0" applyAlignment="0" applyProtection="0"/>
    <xf numFmtId="0" fontId="5" fillId="2" borderId="30">
      <alignment horizontal="right" vertical="top"/>
    </xf>
    <xf numFmtId="3" fontId="2" fillId="2" borderId="30">
      <alignment horizontal="right"/>
    </xf>
    <xf numFmtId="170" fontId="2" fillId="2" borderId="30" applyNumberFormat="0">
      <alignment horizontal="right" vertical="top"/>
    </xf>
    <xf numFmtId="0" fontId="5" fillId="2" borderId="30"/>
    <xf numFmtId="3" fontId="5" fillId="2" borderId="30">
      <alignment horizontal="right"/>
    </xf>
    <xf numFmtId="3" fontId="2" fillId="2" borderId="30">
      <alignment horizontal="right"/>
    </xf>
    <xf numFmtId="0" fontId="5" fillId="2" borderId="30">
      <alignment horizontal="right" vertical="top"/>
    </xf>
    <xf numFmtId="0" fontId="2" fillId="2" borderId="30">
      <alignment horizontal="left" indent="3"/>
    </xf>
    <xf numFmtId="3" fontId="2" fillId="2" borderId="30">
      <alignment horizontal="right"/>
    </xf>
    <xf numFmtId="171" fontId="5" fillId="2" borderId="30">
      <alignment horizontal="right"/>
    </xf>
    <xf numFmtId="170" fontId="2" fillId="2" borderId="30" applyNumberFormat="0">
      <alignment horizontal="right" vertical="top"/>
    </xf>
    <xf numFmtId="170" fontId="5" fillId="2" borderId="30" applyNumberFormat="0">
      <alignment horizontal="right" vertical="top"/>
    </xf>
    <xf numFmtId="0" fontId="2" fillId="2" borderId="30">
      <alignment horizontal="left" indent="3"/>
    </xf>
    <xf numFmtId="170" fontId="2" fillId="2" borderId="30" applyNumberFormat="0">
      <alignment horizontal="right" vertical="top"/>
    </xf>
    <xf numFmtId="171" fontId="5" fillId="2" borderId="30">
      <alignment horizontal="right"/>
    </xf>
    <xf numFmtId="0" fontId="55" fillId="0" borderId="29" applyNumberFormat="0" applyFill="0" applyAlignment="0" applyProtection="0"/>
    <xf numFmtId="0" fontId="5" fillId="2" borderId="30">
      <alignment horizontal="left" indent="2"/>
    </xf>
    <xf numFmtId="0" fontId="5" fillId="2" borderId="30">
      <alignment horizontal="right" vertical="top"/>
    </xf>
    <xf numFmtId="0" fontId="2" fillId="2" borderId="30">
      <alignment horizontal="left" indent="3"/>
    </xf>
    <xf numFmtId="0" fontId="5" fillId="2" borderId="30">
      <alignment horizontal="left" indent="1"/>
    </xf>
    <xf numFmtId="3" fontId="5" fillId="2" borderId="30">
      <alignment horizontal="right"/>
    </xf>
    <xf numFmtId="0" fontId="2" fillId="2" borderId="30">
      <alignment horizontal="left" indent="3"/>
    </xf>
    <xf numFmtId="3" fontId="5" fillId="2" borderId="30">
      <alignment horizontal="right"/>
    </xf>
    <xf numFmtId="3" fontId="2" fillId="2" borderId="30">
      <alignment horizontal="right"/>
    </xf>
    <xf numFmtId="0" fontId="43" fillId="55" borderId="21" applyNumberFormat="0" applyAlignment="0" applyProtection="0"/>
    <xf numFmtId="0" fontId="50" fillId="42" borderId="21" applyNumberFormat="0" applyAlignment="0" applyProtection="0"/>
    <xf numFmtId="170" fontId="5" fillId="2" borderId="30" applyNumberFormat="0">
      <alignment horizontal="right" vertical="top"/>
    </xf>
    <xf numFmtId="3" fontId="2" fillId="2" borderId="30">
      <alignment horizontal="right"/>
    </xf>
    <xf numFmtId="3" fontId="5" fillId="2" borderId="30">
      <alignment horizontal="right"/>
    </xf>
    <xf numFmtId="170" fontId="2" fillId="2" borderId="30" applyNumberFormat="0">
      <alignment horizontal="right" vertical="top"/>
    </xf>
    <xf numFmtId="0" fontId="5" fillId="2" borderId="30"/>
    <xf numFmtId="0" fontId="2" fillId="58" borderId="27" applyNumberFormat="0" applyFont="0" applyAlignment="0" applyProtection="0"/>
    <xf numFmtId="3" fontId="2" fillId="2" borderId="30">
      <alignment horizontal="right"/>
    </xf>
    <xf numFmtId="0" fontId="53" fillId="55" borderId="28" applyNumberFormat="0" applyAlignment="0" applyProtection="0"/>
    <xf numFmtId="0" fontId="5" fillId="2" borderId="30">
      <alignment horizontal="right" vertical="top"/>
    </xf>
    <xf numFmtId="0" fontId="2" fillId="0" borderId="0"/>
    <xf numFmtId="0" fontId="43" fillId="55" borderId="21" applyNumberFormat="0" applyAlignment="0" applyProtection="0"/>
    <xf numFmtId="0" fontId="50" fillId="42" borderId="21" applyNumberFormat="0" applyAlignment="0" applyProtection="0"/>
    <xf numFmtId="0" fontId="2" fillId="58" borderId="27" applyNumberFormat="0" applyFont="0" applyAlignment="0" applyProtection="0"/>
    <xf numFmtId="0" fontId="53" fillId="55" borderId="28" applyNumberFormat="0" applyAlignment="0" applyProtection="0"/>
    <xf numFmtId="0" fontId="55" fillId="0" borderId="29" applyNumberFormat="0" applyFill="0" applyAlignment="0" applyProtection="0"/>
  </cellStyleXfs>
  <cellXfs count="67">
    <xf numFmtId="0" fontId="0" fillId="0" borderId="0" xfId="0"/>
    <xf numFmtId="0" fontId="4" fillId="0" borderId="2" xfId="0" applyFont="1" applyBorder="1"/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/>
    <xf numFmtId="0" fontId="5" fillId="0" borderId="0" xfId="0" applyFont="1"/>
    <xf numFmtId="4" fontId="6" fillId="0" borderId="3" xfId="0" applyNumberFormat="1" applyFont="1" applyBorder="1"/>
    <xf numFmtId="0" fontId="7" fillId="0" borderId="5" xfId="0" applyFont="1" applyBorder="1"/>
    <xf numFmtId="4" fontId="6" fillId="0" borderId="6" xfId="0" applyNumberFormat="1" applyFont="1" applyBorder="1"/>
    <xf numFmtId="0" fontId="4" fillId="0" borderId="8" xfId="0" applyFont="1" applyBorder="1"/>
    <xf numFmtId="0" fontId="4" fillId="0" borderId="9" xfId="0" applyFont="1" applyBorder="1"/>
    <xf numFmtId="4" fontId="0" fillId="0" borderId="0" xfId="0" applyNumberFormat="1"/>
    <xf numFmtId="0" fontId="9" fillId="0" borderId="0" xfId="0" applyFont="1"/>
    <xf numFmtId="0" fontId="34" fillId="0" borderId="0" xfId="0" applyFont="1"/>
    <xf numFmtId="0" fontId="11" fillId="0" borderId="0" xfId="0" applyFont="1" applyAlignment="1">
      <alignment horizontal="left" vertical="center"/>
    </xf>
    <xf numFmtId="0" fontId="5" fillId="0" borderId="11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0" xfId="0" applyFont="1"/>
    <xf numFmtId="0" fontId="3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8" fillId="0" borderId="0" xfId="0" applyFont="1"/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64" fontId="8" fillId="0" borderId="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164" fontId="8" fillId="35" borderId="2" xfId="0" applyNumberFormat="1" applyFont="1" applyFill="1" applyBorder="1" applyAlignment="1">
      <alignment horizontal="center"/>
    </xf>
    <xf numFmtId="2" fontId="8" fillId="0" borderId="0" xfId="0" applyNumberFormat="1" applyFont="1"/>
    <xf numFmtId="164" fontId="8" fillId="0" borderId="4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35" borderId="3" xfId="0" applyNumberFormat="1" applyFont="1" applyFill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0" fontId="9" fillId="34" borderId="2" xfId="0" applyFont="1" applyFill="1" applyBorder="1" applyAlignment="1" applyProtection="1">
      <alignment horizontal="center" vertical="center" wrapText="1"/>
      <protection locked="0"/>
    </xf>
    <xf numFmtId="164" fontId="8" fillId="34" borderId="2" xfId="0" applyNumberFormat="1" applyFont="1" applyFill="1" applyBorder="1" applyAlignment="1" applyProtection="1">
      <alignment horizontal="center"/>
      <protection locked="0"/>
    </xf>
    <xf numFmtId="10" fontId="8" fillId="0" borderId="0" xfId="102" applyNumberFormat="1" applyFont="1" applyProtection="1"/>
    <xf numFmtId="0" fontId="8" fillId="0" borderId="11" xfId="0" applyFont="1" applyBorder="1"/>
    <xf numFmtId="0" fontId="8" fillId="0" borderId="0" xfId="0" applyFont="1" applyAlignment="1">
      <alignment horizontal="right"/>
    </xf>
    <xf numFmtId="0" fontId="8" fillId="0" borderId="3" xfId="0" applyFont="1" applyBorder="1"/>
    <xf numFmtId="0" fontId="8" fillId="0" borderId="4" xfId="0" applyFont="1" applyBorder="1"/>
    <xf numFmtId="0" fontId="5" fillId="0" borderId="2" xfId="0" applyFont="1" applyBorder="1"/>
    <xf numFmtId="164" fontId="8" fillId="0" borderId="0" xfId="0" applyNumberFormat="1" applyFont="1"/>
    <xf numFmtId="0" fontId="36" fillId="0" borderId="0" xfId="0" applyFont="1"/>
    <xf numFmtId="164" fontId="0" fillId="0" borderId="0" xfId="0" applyNumberFormat="1"/>
    <xf numFmtId="0" fontId="10" fillId="0" borderId="0" xfId="0" applyFont="1"/>
    <xf numFmtId="0" fontId="37" fillId="0" borderId="0" xfId="0" applyFont="1"/>
    <xf numFmtId="167" fontId="8" fillId="0" borderId="2" xfId="0" applyNumberFormat="1" applyFont="1" applyBorder="1" applyAlignment="1">
      <alignment horizontal="center"/>
    </xf>
    <xf numFmtId="4" fontId="38" fillId="0" borderId="4" xfId="0" applyNumberFormat="1" applyFont="1" applyBorder="1"/>
    <xf numFmtId="4" fontId="6" fillId="0" borderId="11" xfId="0" applyNumberFormat="1" applyFont="1" applyBorder="1"/>
    <xf numFmtId="0" fontId="3" fillId="36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indent="1"/>
    </xf>
    <xf numFmtId="168" fontId="7" fillId="0" borderId="5" xfId="108" applyNumberFormat="1" applyFont="1" applyBorder="1"/>
    <xf numFmtId="166" fontId="2" fillId="0" borderId="3" xfId="232" applyNumberFormat="1" applyBorder="1"/>
    <xf numFmtId="4" fontId="3" fillId="0" borderId="10" xfId="0" applyNumberFormat="1" applyFont="1" applyBorder="1"/>
    <xf numFmtId="0" fontId="5" fillId="0" borderId="7" xfId="0" applyFont="1" applyBorder="1"/>
    <xf numFmtId="10" fontId="5" fillId="0" borderId="2" xfId="0" applyNumberFormat="1" applyFont="1" applyBorder="1"/>
    <xf numFmtId="10" fontId="0" fillId="0" borderId="3" xfId="0" applyNumberFormat="1" applyBorder="1"/>
    <xf numFmtId="2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/>
    <xf numFmtId="0" fontId="0" fillId="59" borderId="0" xfId="0" applyFill="1" applyAlignment="1">
      <alignment wrapText="1"/>
    </xf>
    <xf numFmtId="2" fontId="0" fillId="0" borderId="0" xfId="0" applyNumberFormat="1" applyAlignment="1">
      <alignment wrapText="1"/>
    </xf>
    <xf numFmtId="4" fontId="6" fillId="0" borderId="4" xfId="0" applyNumberFormat="1" applyFont="1" applyBorder="1"/>
    <xf numFmtId="166" fontId="8" fillId="0" borderId="3" xfId="89" applyNumberFormat="1" applyBorder="1"/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67">
    <cellStyle name="20% - Accent1" xfId="1" builtinId="30" customBuiltin="1"/>
    <cellStyle name="20% - Accent1 2" xfId="2"/>
    <cellStyle name="20% - Accent1 2 2" xfId="233"/>
    <cellStyle name="20% - Accent1 2 2 2" xfId="325"/>
    <cellStyle name="20% - Accent1 2 3" xfId="110"/>
    <cellStyle name="20% - Accent1 3" xfId="3"/>
    <cellStyle name="20% - Accent1 3 2" xfId="234"/>
    <cellStyle name="20% - Accent1 3 3" xfId="111"/>
    <cellStyle name="20% - Accent1 4" xfId="4"/>
    <cellStyle name="20% - Accent1 4 2" xfId="235"/>
    <cellStyle name="20% - Accent1 4 3" xfId="112"/>
    <cellStyle name="20% - Accent1 5" xfId="5"/>
    <cellStyle name="20% - Accent1 5 2" xfId="236"/>
    <cellStyle name="20% - Accent1 5 3" xfId="113"/>
    <cellStyle name="20% - Accent1 6" xfId="188"/>
    <cellStyle name="20% - Accent1 7" xfId="293"/>
    <cellStyle name="20% - Accent1 8" xfId="109"/>
    <cellStyle name="20% - Accent2" xfId="6" builtinId="34" customBuiltin="1"/>
    <cellStyle name="20% - Accent2 2" xfId="7"/>
    <cellStyle name="20% - Accent2 2 2" xfId="237"/>
    <cellStyle name="20% - Accent2 2 2 2" xfId="326"/>
    <cellStyle name="20% - Accent2 2 3" xfId="115"/>
    <cellStyle name="20% - Accent2 3" xfId="8"/>
    <cellStyle name="20% - Accent2 3 2" xfId="238"/>
    <cellStyle name="20% - Accent2 3 3" xfId="116"/>
    <cellStyle name="20% - Accent2 4" xfId="9"/>
    <cellStyle name="20% - Accent2 4 2" xfId="239"/>
    <cellStyle name="20% - Accent2 4 3" xfId="117"/>
    <cellStyle name="20% - Accent2 5" xfId="10"/>
    <cellStyle name="20% - Accent2 5 2" xfId="240"/>
    <cellStyle name="20% - Accent2 5 3" xfId="118"/>
    <cellStyle name="20% - Accent2 6" xfId="189"/>
    <cellStyle name="20% - Accent2 7" xfId="295"/>
    <cellStyle name="20% - Accent2 8" xfId="114"/>
    <cellStyle name="20% - Accent3" xfId="11" builtinId="38" customBuiltin="1"/>
    <cellStyle name="20% - Accent3 2" xfId="12"/>
    <cellStyle name="20% - Accent3 2 2" xfId="241"/>
    <cellStyle name="20% - Accent3 2 2 2" xfId="327"/>
    <cellStyle name="20% - Accent3 2 3" xfId="120"/>
    <cellStyle name="20% - Accent3 3" xfId="13"/>
    <cellStyle name="20% - Accent3 3 2" xfId="242"/>
    <cellStyle name="20% - Accent3 3 3" xfId="121"/>
    <cellStyle name="20% - Accent3 4" xfId="14"/>
    <cellStyle name="20% - Accent3 4 2" xfId="243"/>
    <cellStyle name="20% - Accent3 4 3" xfId="122"/>
    <cellStyle name="20% - Accent3 5" xfId="15"/>
    <cellStyle name="20% - Accent3 5 2" xfId="244"/>
    <cellStyle name="20% - Accent3 5 3" xfId="123"/>
    <cellStyle name="20% - Accent3 6" xfId="190"/>
    <cellStyle name="20% - Accent3 7" xfId="297"/>
    <cellStyle name="20% - Accent3 8" xfId="119"/>
    <cellStyle name="20% - Accent4" xfId="16" builtinId="42" customBuiltin="1"/>
    <cellStyle name="20% - Accent4 2" xfId="17"/>
    <cellStyle name="20% - Accent4 2 2" xfId="245"/>
    <cellStyle name="20% - Accent4 2 2 2" xfId="328"/>
    <cellStyle name="20% - Accent4 2 3" xfId="125"/>
    <cellStyle name="20% - Accent4 3" xfId="18"/>
    <cellStyle name="20% - Accent4 3 2" xfId="246"/>
    <cellStyle name="20% - Accent4 3 3" xfId="126"/>
    <cellStyle name="20% - Accent4 4" xfId="19"/>
    <cellStyle name="20% - Accent4 4 2" xfId="247"/>
    <cellStyle name="20% - Accent4 4 3" xfId="127"/>
    <cellStyle name="20% - Accent4 5" xfId="20"/>
    <cellStyle name="20% - Accent4 5 2" xfId="248"/>
    <cellStyle name="20% - Accent4 5 3" xfId="128"/>
    <cellStyle name="20% - Accent4 6" xfId="191"/>
    <cellStyle name="20% - Accent4 7" xfId="299"/>
    <cellStyle name="20% - Accent4 8" xfId="124"/>
    <cellStyle name="20% - Accent5" xfId="21" builtinId="46" customBuiltin="1"/>
    <cellStyle name="20% - Accent5 2" xfId="22"/>
    <cellStyle name="20% - Accent5 2 2" xfId="249"/>
    <cellStyle name="20% - Accent5 2 2 2" xfId="329"/>
    <cellStyle name="20% - Accent5 2 3" xfId="130"/>
    <cellStyle name="20% - Accent5 3" xfId="23"/>
    <cellStyle name="20% - Accent5 3 2" xfId="250"/>
    <cellStyle name="20% - Accent5 3 3" xfId="131"/>
    <cellStyle name="20% - Accent5 4" xfId="24"/>
    <cellStyle name="20% - Accent5 4 2" xfId="251"/>
    <cellStyle name="20% - Accent5 4 3" xfId="132"/>
    <cellStyle name="20% - Accent5 5" xfId="25"/>
    <cellStyle name="20% - Accent5 5 2" xfId="252"/>
    <cellStyle name="20% - Accent5 5 3" xfId="133"/>
    <cellStyle name="20% - Accent5 6" xfId="192"/>
    <cellStyle name="20% - Accent5 7" xfId="301"/>
    <cellStyle name="20% - Accent5 8" xfId="129"/>
    <cellStyle name="20% - Accent6" xfId="26" builtinId="50" customBuiltin="1"/>
    <cellStyle name="20% - Accent6 2" xfId="27"/>
    <cellStyle name="20% - Accent6 2 2" xfId="253"/>
    <cellStyle name="20% - Accent6 2 2 2" xfId="330"/>
    <cellStyle name="20% - Accent6 2 3" xfId="135"/>
    <cellStyle name="20% - Accent6 3" xfId="28"/>
    <cellStyle name="20% - Accent6 3 2" xfId="254"/>
    <cellStyle name="20% - Accent6 3 3" xfId="136"/>
    <cellStyle name="20% - Accent6 4" xfId="29"/>
    <cellStyle name="20% - Accent6 4 2" xfId="255"/>
    <cellStyle name="20% - Accent6 4 3" xfId="137"/>
    <cellStyle name="20% - Accent6 5" xfId="30"/>
    <cellStyle name="20% - Accent6 5 2" xfId="256"/>
    <cellStyle name="20% - Accent6 5 3" xfId="138"/>
    <cellStyle name="20% - Accent6 6" xfId="193"/>
    <cellStyle name="20% - Accent6 7" xfId="303"/>
    <cellStyle name="20% - Accent6 8" xfId="134"/>
    <cellStyle name="40% - Accent1" xfId="31" builtinId="31" customBuiltin="1"/>
    <cellStyle name="40% - Accent1 2" xfId="32"/>
    <cellStyle name="40% - Accent1 2 2" xfId="257"/>
    <cellStyle name="40% - Accent1 2 2 2" xfId="331"/>
    <cellStyle name="40% - Accent1 2 3" xfId="140"/>
    <cellStyle name="40% - Accent1 3" xfId="33"/>
    <cellStyle name="40% - Accent1 3 2" xfId="258"/>
    <cellStyle name="40% - Accent1 3 3" xfId="141"/>
    <cellStyle name="40% - Accent1 4" xfId="34"/>
    <cellStyle name="40% - Accent1 4 2" xfId="259"/>
    <cellStyle name="40% - Accent1 4 3" xfId="142"/>
    <cellStyle name="40% - Accent1 5" xfId="35"/>
    <cellStyle name="40% - Accent1 5 2" xfId="260"/>
    <cellStyle name="40% - Accent1 5 3" xfId="143"/>
    <cellStyle name="40% - Accent1 6" xfId="194"/>
    <cellStyle name="40% - Accent1 7" xfId="294"/>
    <cellStyle name="40% - Accent1 8" xfId="139"/>
    <cellStyle name="40% - Accent2" xfId="36" builtinId="35" customBuiltin="1"/>
    <cellStyle name="40% - Accent2 2" xfId="37"/>
    <cellStyle name="40% - Accent2 2 2" xfId="261"/>
    <cellStyle name="40% - Accent2 2 2 2" xfId="332"/>
    <cellStyle name="40% - Accent2 2 3" xfId="145"/>
    <cellStyle name="40% - Accent2 3" xfId="38"/>
    <cellStyle name="40% - Accent2 3 2" xfId="262"/>
    <cellStyle name="40% - Accent2 3 3" xfId="146"/>
    <cellStyle name="40% - Accent2 4" xfId="39"/>
    <cellStyle name="40% - Accent2 4 2" xfId="263"/>
    <cellStyle name="40% - Accent2 4 3" xfId="147"/>
    <cellStyle name="40% - Accent2 5" xfId="40"/>
    <cellStyle name="40% - Accent2 5 2" xfId="264"/>
    <cellStyle name="40% - Accent2 5 3" xfId="148"/>
    <cellStyle name="40% - Accent2 6" xfId="195"/>
    <cellStyle name="40% - Accent2 7" xfId="296"/>
    <cellStyle name="40% - Accent2 8" xfId="144"/>
    <cellStyle name="40% - Accent3" xfId="41" builtinId="39" customBuiltin="1"/>
    <cellStyle name="40% - Accent3 2" xfId="42"/>
    <cellStyle name="40% - Accent3 2 2" xfId="265"/>
    <cellStyle name="40% - Accent3 2 2 2" xfId="333"/>
    <cellStyle name="40% - Accent3 2 3" xfId="150"/>
    <cellStyle name="40% - Accent3 3" xfId="43"/>
    <cellStyle name="40% - Accent3 3 2" xfId="266"/>
    <cellStyle name="40% - Accent3 3 3" xfId="151"/>
    <cellStyle name="40% - Accent3 4" xfId="44"/>
    <cellStyle name="40% - Accent3 4 2" xfId="267"/>
    <cellStyle name="40% - Accent3 4 3" xfId="152"/>
    <cellStyle name="40% - Accent3 5" xfId="45"/>
    <cellStyle name="40% - Accent3 5 2" xfId="268"/>
    <cellStyle name="40% - Accent3 5 3" xfId="153"/>
    <cellStyle name="40% - Accent3 6" xfId="196"/>
    <cellStyle name="40% - Accent3 7" xfId="298"/>
    <cellStyle name="40% - Accent3 8" xfId="149"/>
    <cellStyle name="40% - Accent4" xfId="46" builtinId="43" customBuiltin="1"/>
    <cellStyle name="40% - Accent4 2" xfId="47"/>
    <cellStyle name="40% - Accent4 2 2" xfId="269"/>
    <cellStyle name="40% - Accent4 2 2 2" xfId="334"/>
    <cellStyle name="40% - Accent4 2 3" xfId="155"/>
    <cellStyle name="40% - Accent4 3" xfId="48"/>
    <cellStyle name="40% - Accent4 3 2" xfId="270"/>
    <cellStyle name="40% - Accent4 3 3" xfId="156"/>
    <cellStyle name="40% - Accent4 4" xfId="49"/>
    <cellStyle name="40% - Accent4 4 2" xfId="271"/>
    <cellStyle name="40% - Accent4 4 3" xfId="157"/>
    <cellStyle name="40% - Accent4 5" xfId="50"/>
    <cellStyle name="40% - Accent4 5 2" xfId="272"/>
    <cellStyle name="40% - Accent4 5 3" xfId="158"/>
    <cellStyle name="40% - Accent4 6" xfId="197"/>
    <cellStyle name="40% - Accent4 7" xfId="300"/>
    <cellStyle name="40% - Accent4 8" xfId="154"/>
    <cellStyle name="40% - Accent5" xfId="51" builtinId="47" customBuiltin="1"/>
    <cellStyle name="40% - Accent5 2" xfId="52"/>
    <cellStyle name="40% - Accent5 2 2" xfId="273"/>
    <cellStyle name="40% - Accent5 2 2 2" xfId="335"/>
    <cellStyle name="40% - Accent5 2 3" xfId="160"/>
    <cellStyle name="40% - Accent5 3" xfId="53"/>
    <cellStyle name="40% - Accent5 3 2" xfId="274"/>
    <cellStyle name="40% - Accent5 3 3" xfId="161"/>
    <cellStyle name="40% - Accent5 4" xfId="54"/>
    <cellStyle name="40% - Accent5 4 2" xfId="275"/>
    <cellStyle name="40% - Accent5 4 3" xfId="162"/>
    <cellStyle name="40% - Accent5 5" xfId="55"/>
    <cellStyle name="40% - Accent5 5 2" xfId="276"/>
    <cellStyle name="40% - Accent5 5 3" xfId="163"/>
    <cellStyle name="40% - Accent5 6" xfId="198"/>
    <cellStyle name="40% - Accent5 7" xfId="302"/>
    <cellStyle name="40% - Accent5 8" xfId="159"/>
    <cellStyle name="40% - Accent6" xfId="56" builtinId="51" customBuiltin="1"/>
    <cellStyle name="40% - Accent6 2" xfId="57"/>
    <cellStyle name="40% - Accent6 2 2" xfId="277"/>
    <cellStyle name="40% - Accent6 2 2 2" xfId="336"/>
    <cellStyle name="40% - Accent6 2 3" xfId="165"/>
    <cellStyle name="40% - Accent6 3" xfId="58"/>
    <cellStyle name="40% - Accent6 3 2" xfId="278"/>
    <cellStyle name="40% - Accent6 3 3" xfId="166"/>
    <cellStyle name="40% - Accent6 4" xfId="59"/>
    <cellStyle name="40% - Accent6 4 2" xfId="279"/>
    <cellStyle name="40% - Accent6 4 3" xfId="167"/>
    <cellStyle name="40% - Accent6 5" xfId="60"/>
    <cellStyle name="40% - Accent6 5 2" xfId="280"/>
    <cellStyle name="40% - Accent6 5 3" xfId="168"/>
    <cellStyle name="40% - Accent6 6" xfId="199"/>
    <cellStyle name="40% - Accent6 7" xfId="304"/>
    <cellStyle name="40% - Accent6 8" xfId="164"/>
    <cellStyle name="60% - Accent1" xfId="61" builtinId="32" customBuiltin="1"/>
    <cellStyle name="60% - Accent1 2" xfId="200"/>
    <cellStyle name="60% - Accent2" xfId="62" builtinId="36" customBuiltin="1"/>
    <cellStyle name="60% - Accent2 2" xfId="201"/>
    <cellStyle name="60% - Accent3" xfId="63" builtinId="40" customBuiltin="1"/>
    <cellStyle name="60% - Accent3 2" xfId="64"/>
    <cellStyle name="60% - Accent3 2 2" xfId="337"/>
    <cellStyle name="60% - Accent3 3" xfId="202"/>
    <cellStyle name="60% - Accent4" xfId="65" builtinId="44" customBuiltin="1"/>
    <cellStyle name="60% - Accent4 2" xfId="66"/>
    <cellStyle name="60% - Accent4 2 2" xfId="338"/>
    <cellStyle name="60% - Accent4 3" xfId="203"/>
    <cellStyle name="60% - Accent5" xfId="67" builtinId="48" customBuiltin="1"/>
    <cellStyle name="60% - Accent5 2" xfId="204"/>
    <cellStyle name="60% - Accent6" xfId="68" builtinId="52" customBuiltin="1"/>
    <cellStyle name="60% - Accent6 2" xfId="69"/>
    <cellStyle name="60% - Accent6 2 2" xfId="339"/>
    <cellStyle name="60% - Accent6 3" xfId="205"/>
    <cellStyle name="Accent1" xfId="70" builtinId="29" customBuiltin="1"/>
    <cellStyle name="Accent1 2" xfId="206"/>
    <cellStyle name="Accent2" xfId="71" builtinId="33" customBuiltin="1"/>
    <cellStyle name="Accent2 2" xfId="207"/>
    <cellStyle name="Accent3" xfId="72" builtinId="37" customBuiltin="1"/>
    <cellStyle name="Accent3 2" xfId="208"/>
    <cellStyle name="Accent4" xfId="73" builtinId="41" customBuiltin="1"/>
    <cellStyle name="Accent4 2" xfId="209"/>
    <cellStyle name="Accent5" xfId="74" builtinId="45" customBuiltin="1"/>
    <cellStyle name="Accent5 2" xfId="210"/>
    <cellStyle name="Accent6" xfId="75" builtinId="49" customBuiltin="1"/>
    <cellStyle name="Accent6 2" xfId="211"/>
    <cellStyle name="Bad" xfId="76" builtinId="27" customBuiltin="1"/>
    <cellStyle name="Bad 2" xfId="212"/>
    <cellStyle name="Calculation" xfId="77" builtinId="22" customBuiltin="1"/>
    <cellStyle name="Calculation 2" xfId="213"/>
    <cellStyle name="Calculation 2 2" xfId="341"/>
    <cellStyle name="Calculation 2 2 2" xfId="420"/>
    <cellStyle name="Calculation 2 2 2 2" xfId="462"/>
    <cellStyle name="Calculation 2 3" xfId="450"/>
    <cellStyle name="CellBACode" xfId="342"/>
    <cellStyle name="CellBAName" xfId="343"/>
    <cellStyle name="CellBAValue" xfId="314"/>
    <cellStyle name="CellBAValue 2" xfId="319"/>
    <cellStyle name="CellMCCode" xfId="344"/>
    <cellStyle name="CellMCCode 2" xfId="404"/>
    <cellStyle name="CellMCCode 2 2" xfId="428"/>
    <cellStyle name="CellMCCode 3" xfId="455"/>
    <cellStyle name="CellMCName" xfId="345"/>
    <cellStyle name="CellMCName 2" xfId="415"/>
    <cellStyle name="CellMCName 2 2" xfId="438"/>
    <cellStyle name="CellMCName 3" xfId="447"/>
    <cellStyle name="CellMCValue" xfId="346"/>
    <cellStyle name="CellMCValue 2" xfId="403"/>
    <cellStyle name="CellMCValue 2 2" xfId="427"/>
    <cellStyle name="CellMCValue 3" xfId="458"/>
    <cellStyle name="CellNationCode" xfId="347"/>
    <cellStyle name="CellNationCode 2" xfId="414"/>
    <cellStyle name="CellNationCode 2 2" xfId="437"/>
    <cellStyle name="CellNationCode 3" xfId="452"/>
    <cellStyle name="CellNationName" xfId="348"/>
    <cellStyle name="CellNationName 2" xfId="312"/>
    <cellStyle name="CellNationName 2 2" xfId="418"/>
    <cellStyle name="CellNationName 3" xfId="445"/>
    <cellStyle name="CellNationSubCode" xfId="349"/>
    <cellStyle name="CellNationSubCode 2" xfId="402"/>
    <cellStyle name="CellNationSubCode 2 2" xfId="426"/>
    <cellStyle name="CellNationSubCode 3" xfId="443"/>
    <cellStyle name="CellNationSubName" xfId="350"/>
    <cellStyle name="CellNationSubName 2" xfId="405"/>
    <cellStyle name="CellNationSubName 2 2" xfId="429"/>
    <cellStyle name="CellNationSubName 3" xfId="456"/>
    <cellStyle name="CellNationSubValue" xfId="351"/>
    <cellStyle name="CellNationSubValue 2" xfId="412"/>
    <cellStyle name="CellNationSubValue 2 2" xfId="435"/>
    <cellStyle name="CellNationSubValue 3" xfId="440"/>
    <cellStyle name="CellNationValue" xfId="78"/>
    <cellStyle name="CellNationValue 2" xfId="292"/>
    <cellStyle name="CellNationValue 2 2" xfId="359"/>
    <cellStyle name="CellNationValue 2 2 2" xfId="422"/>
    <cellStyle name="CellNationValue 2 3" xfId="448"/>
    <cellStyle name="CellNationValue 3" xfId="454"/>
    <cellStyle name="CellNormal" xfId="352"/>
    <cellStyle name="CellRegionCode" xfId="353"/>
    <cellStyle name="CellRegionCode 2" xfId="408"/>
    <cellStyle name="CellRegionCode 2 2" xfId="432"/>
    <cellStyle name="CellRegionCode 3" xfId="460"/>
    <cellStyle name="CellRegionName" xfId="354"/>
    <cellStyle name="CellRegionName 2" xfId="340"/>
    <cellStyle name="CellRegionName 2 2" xfId="419"/>
    <cellStyle name="CellRegionName 3" xfId="442"/>
    <cellStyle name="CellRegionValue" xfId="355"/>
    <cellStyle name="CellRegionValue 2" xfId="406"/>
    <cellStyle name="CellRegionValue 2 2" xfId="430"/>
    <cellStyle name="CellRegionValue 3" xfId="446"/>
    <cellStyle name="CellUACode" xfId="356"/>
    <cellStyle name="CellUACode 2" xfId="413"/>
    <cellStyle name="CellUACode 2 2" xfId="436"/>
    <cellStyle name="CellUACode 3" xfId="439"/>
    <cellStyle name="CellUAName" xfId="357"/>
    <cellStyle name="CellUAName 2" xfId="409"/>
    <cellStyle name="CellUAName 2 2" xfId="433"/>
    <cellStyle name="CellUAName 3" xfId="444"/>
    <cellStyle name="CellUAValue" xfId="315"/>
    <cellStyle name="CellUAValue 2" xfId="320"/>
    <cellStyle name="CellUAValue 2 2" xfId="410"/>
    <cellStyle name="CellUAValue 2 2 2" xfId="434"/>
    <cellStyle name="CellUAValue 2 3" xfId="449"/>
    <cellStyle name="CellUAValue 3" xfId="407"/>
    <cellStyle name="CellUAValue 3 2" xfId="431"/>
    <cellStyle name="CellUAValue 4" xfId="453"/>
    <cellStyle name="Check Cell" xfId="79" builtinId="23" customBuiltin="1"/>
    <cellStyle name="Check Cell 2" xfId="214"/>
    <cellStyle name="Comma" xfId="108" builtinId="3"/>
    <cellStyle name="Comma 10" xfId="182"/>
    <cellStyle name="Comma 2" xfId="290"/>
    <cellStyle name="Comma 2 2" xfId="321"/>
    <cellStyle name="Comma 2 3" xfId="316"/>
    <cellStyle name="Comma 3" xfId="311"/>
    <cellStyle name="Comma 3 2" xfId="370"/>
    <cellStyle name="Comma 4" xfId="372"/>
    <cellStyle name="Comma 5" xfId="376"/>
    <cellStyle name="Comma 6" xfId="364"/>
    <cellStyle name="Comma 7" xfId="392"/>
    <cellStyle name="Comma 8" xfId="313"/>
    <cellStyle name="Comma 9" xfId="309"/>
    <cellStyle name="Currency 2" xfId="417"/>
    <cellStyle name="Explanatory Text" xfId="80" builtinId="53" customBuiltin="1"/>
    <cellStyle name="Explanatory Text 2" xfId="215"/>
    <cellStyle name="Good" xfId="81" builtinId="26" customBuiltin="1"/>
    <cellStyle name="Good 2" xfId="216"/>
    <cellStyle name="Heading 1" xfId="82" builtinId="16" customBuiltin="1"/>
    <cellStyle name="Heading 1 2" xfId="217"/>
    <cellStyle name="Heading 2" xfId="83" builtinId="17" customBuiltin="1"/>
    <cellStyle name="Heading 2 2" xfId="218"/>
    <cellStyle name="Heading 3" xfId="84" builtinId="18" customBuiltin="1"/>
    <cellStyle name="Heading 3 2" xfId="219"/>
    <cellStyle name="Heading 4" xfId="85" builtinId="19" customBuiltin="1"/>
    <cellStyle name="Heading 4 2" xfId="220"/>
    <cellStyle name="Hyperlink 2" xfId="322"/>
    <cellStyle name="Hyperlink 2 2" xfId="365"/>
    <cellStyle name="Hyperlink 3" xfId="391"/>
    <cellStyle name="Hyperlink 4" xfId="386"/>
    <cellStyle name="Input" xfId="86" builtinId="20" customBuiltin="1"/>
    <cellStyle name="Input 2" xfId="221"/>
    <cellStyle name="Input 2 2" xfId="358"/>
    <cellStyle name="Input 2 2 2" xfId="421"/>
    <cellStyle name="Input 2 2 2 2" xfId="463"/>
    <cellStyle name="Input 2 3" xfId="451"/>
    <cellStyle name="Linked Cell" xfId="87" builtinId="24" customBuiltin="1"/>
    <cellStyle name="Linked Cell 2" xfId="222"/>
    <cellStyle name="Neutral" xfId="88" builtinId="28" customBuiltin="1"/>
    <cellStyle name="Neutral 2" xfId="223"/>
    <cellStyle name="Neutral 2 2" xfId="360"/>
    <cellStyle name="Neutral 2 3" xfId="388"/>
    <cellStyle name="Neutral 2 4" xfId="318"/>
    <cellStyle name="Normal" xfId="0" builtinId="0"/>
    <cellStyle name="Normal 10" xfId="187"/>
    <cellStyle name="Normal 10 2" xfId="307"/>
    <cellStyle name="Normal 11" xfId="183"/>
    <cellStyle name="Normal 11 2" xfId="387"/>
    <cellStyle name="Normal 11 3" xfId="323"/>
    <cellStyle name="Normal 12" xfId="381"/>
    <cellStyle name="Normal 12 2" xfId="400"/>
    <cellStyle name="Normal 13" xfId="393"/>
    <cellStyle name="Normal 13 2" xfId="385"/>
    <cellStyle name="Normal 14" xfId="383"/>
    <cellStyle name="Normal 15" xfId="416"/>
    <cellStyle name="Normal 15 2" xfId="461"/>
    <cellStyle name="Normal 2" xfId="89"/>
    <cellStyle name="Normal 2 2" xfId="232"/>
    <cellStyle name="Normal 2 3" xfId="367"/>
    <cellStyle name="Normal 2 4" xfId="324"/>
    <cellStyle name="Normal 2 5" xfId="382"/>
    <cellStyle name="Normal 2 5 2" xfId="401"/>
    <cellStyle name="Normal 2 6" xfId="390"/>
    <cellStyle name="Normal 2 7" xfId="384"/>
    <cellStyle name="Normal 2 8" xfId="169"/>
    <cellStyle name="Normal 3" xfId="90"/>
    <cellStyle name="Normal 3 2" xfId="281"/>
    <cellStyle name="Normal 3 2 2" xfId="369"/>
    <cellStyle name="Normal 3 3" xfId="389"/>
    <cellStyle name="Normal 3 4" xfId="317"/>
    <cellStyle name="Normal 3 5" xfId="170"/>
    <cellStyle name="Normal 4" xfId="91"/>
    <cellStyle name="Normal 4 2" xfId="224"/>
    <cellStyle name="Normal 4 2 2" xfId="397"/>
    <cellStyle name="Normal 4 2 3" xfId="377"/>
    <cellStyle name="Normal 4 3" xfId="394"/>
    <cellStyle name="Normal 4 4" xfId="368"/>
    <cellStyle name="Normal 5" xfId="92"/>
    <cellStyle name="Normal 5 2" xfId="282"/>
    <cellStyle name="Normal 5 2 2" xfId="378"/>
    <cellStyle name="Normal 5 3" xfId="371"/>
    <cellStyle name="Normal 5 4" xfId="171"/>
    <cellStyle name="Normal 6" xfId="93"/>
    <cellStyle name="Normal 6 2" xfId="186"/>
    <cellStyle name="Normal 6 2 2" xfId="398"/>
    <cellStyle name="Normal 6 2 3" xfId="379"/>
    <cellStyle name="Normal 6 3" xfId="395"/>
    <cellStyle name="Normal 6 4" xfId="373"/>
    <cellStyle name="Normal 6 5" xfId="172"/>
    <cellStyle name="Normal 7" xfId="94"/>
    <cellStyle name="Normal 7 2" xfId="283"/>
    <cellStyle name="Normal 7 2 2" xfId="375"/>
    <cellStyle name="Normal 7 3" xfId="173"/>
    <cellStyle name="Normal 8" xfId="95"/>
    <cellStyle name="Normal 8 2" xfId="185"/>
    <cellStyle name="Normal 8 2 2" xfId="396"/>
    <cellStyle name="Normal 8 3" xfId="374"/>
    <cellStyle name="Normal 8 4" xfId="174"/>
    <cellStyle name="Normal 9" xfId="291"/>
    <cellStyle name="Normal 9 2" xfId="399"/>
    <cellStyle name="Normal 9 3" xfId="380"/>
    <cellStyle name="Note 2" xfId="96"/>
    <cellStyle name="Note 2 2" xfId="284"/>
    <cellStyle name="Note 2 2 2" xfId="423"/>
    <cellStyle name="Note 2 2 2 2" xfId="464"/>
    <cellStyle name="Note 2 2 3" xfId="361"/>
    <cellStyle name="Note 2 3" xfId="411"/>
    <cellStyle name="Note 2 4" xfId="457"/>
    <cellStyle name="Note 2 5" xfId="175"/>
    <cellStyle name="Note 3" xfId="97"/>
    <cellStyle name="Note 3 2" xfId="285"/>
    <cellStyle name="Note 3 3" xfId="176"/>
    <cellStyle name="Note 4" xfId="98"/>
    <cellStyle name="Note 4 2" xfId="286"/>
    <cellStyle name="Note 4 3" xfId="177"/>
    <cellStyle name="Note 5" xfId="99"/>
    <cellStyle name="Note 5 2" xfId="287"/>
    <cellStyle name="Note 5 3" xfId="178"/>
    <cellStyle name="Note 6" xfId="100"/>
    <cellStyle name="Note 6 2" xfId="288"/>
    <cellStyle name="Note 6 3" xfId="179"/>
    <cellStyle name="Note 7" xfId="225"/>
    <cellStyle name="Output" xfId="101" builtinId="21" customBuiltin="1"/>
    <cellStyle name="Output 2" xfId="226"/>
    <cellStyle name="Output 2 2" xfId="362"/>
    <cellStyle name="Output 2 2 2" xfId="424"/>
    <cellStyle name="Output 2 2 2 2" xfId="465"/>
    <cellStyle name="Output 2 3" xfId="459"/>
    <cellStyle name="Percent" xfId="102" builtinId="5"/>
    <cellStyle name="Percent 2" xfId="103"/>
    <cellStyle name="Percent 2 2" xfId="306"/>
    <cellStyle name="Percent 2 3" xfId="227"/>
    <cellStyle name="Percent 2 4" xfId="180"/>
    <cellStyle name="Percent 3" xfId="104"/>
    <cellStyle name="Percent 3 2" xfId="289"/>
    <cellStyle name="Percent 3 3" xfId="181"/>
    <cellStyle name="Percent 4" xfId="231"/>
    <cellStyle name="Percent 5" xfId="305"/>
    <cellStyle name="Percent 5 2" xfId="308"/>
    <cellStyle name="Percent 6" xfId="184"/>
    <cellStyle name="Percent 6 2" xfId="366"/>
    <cellStyle name="Style 1" xfId="310"/>
    <cellStyle name="Title" xfId="105" builtinId="15" customBuiltin="1"/>
    <cellStyle name="Title 2" xfId="228"/>
    <cellStyle name="Total" xfId="106" builtinId="25" customBuiltin="1"/>
    <cellStyle name="Total 2" xfId="229"/>
    <cellStyle name="Total 2 2" xfId="363"/>
    <cellStyle name="Total 2 2 2" xfId="425"/>
    <cellStyle name="Total 2 2 2 2" xfId="466"/>
    <cellStyle name="Total 2 3" xfId="441"/>
    <cellStyle name="Warning Text" xfId="107" builtinId="11" customBuiltin="1"/>
    <cellStyle name="Warning Text 2" xfId="23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depts\Finance%20and%20Asset%20Mgmt\Accounts%20and%20Exchequer\Shared\Accounts\LOCALTAX\COUN-TAX\Scarborough\CT%202022-23\CT%20Calculation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1 CTB v RRV708"/>
      <sheetName val="2 Info"/>
      <sheetName val="3 Band D Equiv by Parish"/>
      <sheetName val="4 Second Homes"/>
      <sheetName val="5 28 day discount"/>
      <sheetName val="6 LSCT"/>
      <sheetName val="6 Parish Tax Base"/>
      <sheetName val="Checks and Recs"/>
      <sheetName val="Parish Precepts"/>
      <sheetName val="Yield"/>
      <sheetName val="C Tax Levels"/>
    </sheetNames>
    <sheetDataSet>
      <sheetData sheetId="0"/>
      <sheetData sheetId="1"/>
      <sheetData sheetId="2"/>
      <sheetData sheetId="3"/>
      <sheetData sheetId="4"/>
      <sheetData sheetId="5">
        <row r="5">
          <cell r="O5" t="str">
            <v>AISLABY</v>
          </cell>
          <cell r="P5">
            <v>0</v>
          </cell>
          <cell r="Q5">
            <v>2</v>
          </cell>
          <cell r="R5">
            <v>1.5555555555555556</v>
          </cell>
          <cell r="S5">
            <v>5.333333333333333</v>
          </cell>
          <cell r="T5">
            <v>6</v>
          </cell>
          <cell r="U5">
            <v>7.333333333333333</v>
          </cell>
          <cell r="V5">
            <v>2.8888888888888888</v>
          </cell>
          <cell r="W5">
            <v>5</v>
          </cell>
          <cell r="X5">
            <v>0</v>
          </cell>
          <cell r="Y5">
            <v>30.111111111111111</v>
          </cell>
        </row>
        <row r="6">
          <cell r="O6" t="str">
            <v>AYTON EAST</v>
          </cell>
          <cell r="P6">
            <v>0</v>
          </cell>
          <cell r="Q6">
            <v>0</v>
          </cell>
          <cell r="R6">
            <v>0.77777777777777779</v>
          </cell>
          <cell r="S6">
            <v>2.6666666666666665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3.4444444444444442</v>
          </cell>
        </row>
        <row r="7">
          <cell r="O7" t="str">
            <v>AYTON WEST</v>
          </cell>
          <cell r="P7">
            <v>0</v>
          </cell>
          <cell r="Q7">
            <v>0</v>
          </cell>
          <cell r="R7">
            <v>0.77777777777777779</v>
          </cell>
          <cell r="S7">
            <v>1.7777777777777777</v>
          </cell>
          <cell r="T7">
            <v>4</v>
          </cell>
          <cell r="U7">
            <v>0</v>
          </cell>
          <cell r="V7">
            <v>1.4444444444444444</v>
          </cell>
          <cell r="W7">
            <v>0</v>
          </cell>
          <cell r="X7">
            <v>0</v>
          </cell>
          <cell r="Y7">
            <v>8</v>
          </cell>
        </row>
        <row r="8">
          <cell r="O8" t="str">
            <v>BARNBY, ELLERBY &amp; MICKLEBY</v>
          </cell>
          <cell r="P8">
            <v>0</v>
          </cell>
          <cell r="Q8">
            <v>1.3333333333333333</v>
          </cell>
          <cell r="R8">
            <v>0.77777777777777779</v>
          </cell>
          <cell r="S8">
            <v>3.5555555555555554</v>
          </cell>
          <cell r="T8">
            <v>5</v>
          </cell>
          <cell r="U8">
            <v>3.6666666666666665</v>
          </cell>
          <cell r="V8">
            <v>1.4444444444444444</v>
          </cell>
          <cell r="W8">
            <v>0</v>
          </cell>
          <cell r="X8">
            <v>0</v>
          </cell>
          <cell r="Y8">
            <v>15.777777777777777</v>
          </cell>
        </row>
        <row r="9">
          <cell r="O9" t="str">
            <v>BORROWBY, ROXBY, NEWTON MULGRAVE</v>
          </cell>
          <cell r="P9">
            <v>0</v>
          </cell>
          <cell r="Q9">
            <v>0</v>
          </cell>
          <cell r="R9">
            <v>2.3333333333333335</v>
          </cell>
          <cell r="S9">
            <v>1.7777777777777777</v>
          </cell>
          <cell r="T9">
            <v>3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7.1111111111111107</v>
          </cell>
        </row>
        <row r="10">
          <cell r="O10" t="str">
            <v>BROMPTON</v>
          </cell>
          <cell r="P10">
            <v>0</v>
          </cell>
          <cell r="Q10">
            <v>0</v>
          </cell>
          <cell r="R10">
            <v>1.5555555555555556</v>
          </cell>
          <cell r="S10">
            <v>0.88888888888888884</v>
          </cell>
          <cell r="T10">
            <v>3</v>
          </cell>
          <cell r="U10">
            <v>2.4444444444444446</v>
          </cell>
          <cell r="V10">
            <v>0</v>
          </cell>
          <cell r="W10">
            <v>0</v>
          </cell>
          <cell r="X10">
            <v>2</v>
          </cell>
          <cell r="Y10">
            <v>9.8888888888888893</v>
          </cell>
        </row>
        <row r="11">
          <cell r="O11" t="str">
            <v>BURNISTON</v>
          </cell>
          <cell r="P11">
            <v>0</v>
          </cell>
          <cell r="Q11">
            <v>1.3333333333333333</v>
          </cell>
          <cell r="R11">
            <v>2.3333333333333335</v>
          </cell>
          <cell r="S11">
            <v>8.8888888888888893</v>
          </cell>
          <cell r="T11">
            <v>4</v>
          </cell>
          <cell r="U11">
            <v>0</v>
          </cell>
          <cell r="V11">
            <v>2.8888888888888888</v>
          </cell>
          <cell r="W11">
            <v>0</v>
          </cell>
          <cell r="X11">
            <v>0</v>
          </cell>
          <cell r="Y11">
            <v>19.444444444444446</v>
          </cell>
        </row>
        <row r="12">
          <cell r="O12" t="str">
            <v>CAYTON</v>
          </cell>
          <cell r="P12">
            <v>0</v>
          </cell>
          <cell r="Q12">
            <v>2.6666666666666665</v>
          </cell>
          <cell r="R12">
            <v>3.8888888888888888</v>
          </cell>
          <cell r="S12">
            <v>4.4444444444444446</v>
          </cell>
          <cell r="T12">
            <v>1</v>
          </cell>
          <cell r="U12">
            <v>1.2222222222222223</v>
          </cell>
          <cell r="V12">
            <v>0</v>
          </cell>
          <cell r="W12">
            <v>0</v>
          </cell>
          <cell r="X12">
            <v>0</v>
          </cell>
          <cell r="Y12">
            <v>13.222222222222221</v>
          </cell>
        </row>
        <row r="13">
          <cell r="O13" t="str">
            <v>CLOUGHTON</v>
          </cell>
          <cell r="P13">
            <v>0</v>
          </cell>
          <cell r="Q13">
            <v>0.66666666666666663</v>
          </cell>
          <cell r="R13">
            <v>0.77777777777777779</v>
          </cell>
          <cell r="S13">
            <v>3.5555555555555554</v>
          </cell>
          <cell r="T13">
            <v>0</v>
          </cell>
          <cell r="U13">
            <v>1.2222222222222223</v>
          </cell>
          <cell r="V13">
            <v>2.8888888888888888</v>
          </cell>
          <cell r="W13">
            <v>0</v>
          </cell>
          <cell r="X13">
            <v>0</v>
          </cell>
          <cell r="Y13">
            <v>9.1111111111111107</v>
          </cell>
        </row>
        <row r="14">
          <cell r="O14" t="str">
            <v>DANBY GROUP</v>
          </cell>
          <cell r="P14">
            <v>0</v>
          </cell>
          <cell r="Q14">
            <v>4</v>
          </cell>
          <cell r="R14">
            <v>7</v>
          </cell>
          <cell r="S14">
            <v>8</v>
          </cell>
          <cell r="T14">
            <v>4</v>
          </cell>
          <cell r="U14">
            <v>11</v>
          </cell>
          <cell r="V14">
            <v>5.7777777777777777</v>
          </cell>
          <cell r="W14">
            <v>6.666666666666667</v>
          </cell>
          <cell r="X14">
            <v>2</v>
          </cell>
          <cell r="Y14">
            <v>48.444444444444443</v>
          </cell>
        </row>
        <row r="15">
          <cell r="O15" t="str">
            <v>EASTFIELD</v>
          </cell>
          <cell r="P15">
            <v>0</v>
          </cell>
          <cell r="Q15">
            <v>0.66666666666666663</v>
          </cell>
          <cell r="R15">
            <v>3.1111111111111112</v>
          </cell>
          <cell r="S15">
            <v>1.7777777777777777</v>
          </cell>
          <cell r="T15">
            <v>1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6.5555555555555554</v>
          </cell>
        </row>
        <row r="16">
          <cell r="O16" t="str">
            <v>EGTON</v>
          </cell>
          <cell r="P16">
            <v>0</v>
          </cell>
          <cell r="Q16">
            <v>0.66666666666666663</v>
          </cell>
          <cell r="R16">
            <v>3.1111111111111112</v>
          </cell>
          <cell r="S16">
            <v>2.6666666666666665</v>
          </cell>
          <cell r="T16">
            <v>11</v>
          </cell>
          <cell r="U16">
            <v>0</v>
          </cell>
          <cell r="V16">
            <v>2.8888888888888888</v>
          </cell>
          <cell r="W16">
            <v>1.6666666666666667</v>
          </cell>
          <cell r="X16">
            <v>0</v>
          </cell>
          <cell r="Y16">
            <v>22</v>
          </cell>
        </row>
        <row r="17">
          <cell r="O17" t="str">
            <v>ESKDALE CUM UGGLEBARNBY</v>
          </cell>
          <cell r="P17">
            <v>0</v>
          </cell>
          <cell r="Q17">
            <v>2.6666666666666665</v>
          </cell>
          <cell r="R17">
            <v>3.1111111111111112</v>
          </cell>
          <cell r="S17">
            <v>16.888888888888889</v>
          </cell>
          <cell r="T17">
            <v>12</v>
          </cell>
          <cell r="U17">
            <v>11</v>
          </cell>
          <cell r="V17">
            <v>5.7777777777777777</v>
          </cell>
          <cell r="W17">
            <v>3.3333333333333335</v>
          </cell>
          <cell r="X17">
            <v>0</v>
          </cell>
          <cell r="Y17">
            <v>54.777777777777786</v>
          </cell>
        </row>
        <row r="18">
          <cell r="O18" t="str">
            <v>FILEY</v>
          </cell>
          <cell r="P18">
            <v>0</v>
          </cell>
          <cell r="Q18">
            <v>138.66666666666666</v>
          </cell>
          <cell r="R18">
            <v>189.77777777777777</v>
          </cell>
          <cell r="S18">
            <v>169.77777777777777</v>
          </cell>
          <cell r="T18">
            <v>83</v>
          </cell>
          <cell r="U18">
            <v>31.777777777777779</v>
          </cell>
          <cell r="V18">
            <v>10.111111111111111</v>
          </cell>
          <cell r="W18">
            <v>8.3333333333333339</v>
          </cell>
          <cell r="X18">
            <v>2</v>
          </cell>
          <cell r="Y18">
            <v>633.44444444444446</v>
          </cell>
        </row>
        <row r="19">
          <cell r="O19" t="str">
            <v>FOLKTON</v>
          </cell>
          <cell r="P19">
            <v>0</v>
          </cell>
          <cell r="Q19">
            <v>0</v>
          </cell>
          <cell r="R19">
            <v>3.1111111111111112</v>
          </cell>
          <cell r="S19">
            <v>2.6666666666666665</v>
          </cell>
          <cell r="T19">
            <v>2</v>
          </cell>
          <cell r="U19">
            <v>0</v>
          </cell>
          <cell r="V19">
            <v>2.8888888888888888</v>
          </cell>
          <cell r="W19">
            <v>0</v>
          </cell>
          <cell r="X19">
            <v>0</v>
          </cell>
          <cell r="Y19">
            <v>10.666666666666666</v>
          </cell>
        </row>
        <row r="20">
          <cell r="O20" t="str">
            <v>FYLINGDALES</v>
          </cell>
          <cell r="P20">
            <v>0</v>
          </cell>
          <cell r="Q20">
            <v>10</v>
          </cell>
          <cell r="R20">
            <v>17.111111111111111</v>
          </cell>
          <cell r="S20">
            <v>39.111111111111114</v>
          </cell>
          <cell r="T20">
            <v>38</v>
          </cell>
          <cell r="U20">
            <v>36.666666666666664</v>
          </cell>
          <cell r="V20">
            <v>5.7777777777777777</v>
          </cell>
          <cell r="W20">
            <v>5</v>
          </cell>
          <cell r="X20">
            <v>0</v>
          </cell>
          <cell r="Y20">
            <v>151.66666666666666</v>
          </cell>
        </row>
        <row r="21">
          <cell r="O21" t="str">
            <v>GLAISDALE</v>
          </cell>
          <cell r="P21">
            <v>0</v>
          </cell>
          <cell r="Q21">
            <v>1.3333333333333333</v>
          </cell>
          <cell r="R21">
            <v>4.666666666666667</v>
          </cell>
          <cell r="S21">
            <v>11.555555555555555</v>
          </cell>
          <cell r="T21">
            <v>15</v>
          </cell>
          <cell r="U21">
            <v>9.7777777777777786</v>
          </cell>
          <cell r="V21">
            <v>7.2222222222222223</v>
          </cell>
          <cell r="W21">
            <v>3.3333333333333335</v>
          </cell>
          <cell r="X21">
            <v>0</v>
          </cell>
          <cell r="Y21">
            <v>52.888888888888893</v>
          </cell>
        </row>
        <row r="22">
          <cell r="O22" t="str">
            <v>GOATHLAND</v>
          </cell>
          <cell r="P22">
            <v>0</v>
          </cell>
          <cell r="Q22">
            <v>0.66666666666666663</v>
          </cell>
          <cell r="R22">
            <v>0.77777777777777779</v>
          </cell>
          <cell r="S22">
            <v>6.2222222222222223</v>
          </cell>
          <cell r="T22">
            <v>8</v>
          </cell>
          <cell r="U22">
            <v>8.5555555555555554</v>
          </cell>
          <cell r="V22">
            <v>4.333333333333333</v>
          </cell>
          <cell r="W22">
            <v>5</v>
          </cell>
          <cell r="X22">
            <v>0</v>
          </cell>
          <cell r="Y22">
            <v>33.555555555555557</v>
          </cell>
        </row>
        <row r="23">
          <cell r="O23" t="str">
            <v>GRISTHORPE &amp; LEBBERSTON</v>
          </cell>
          <cell r="P23">
            <v>0</v>
          </cell>
          <cell r="Q23">
            <v>6.666666666666667</v>
          </cell>
          <cell r="R23">
            <v>0</v>
          </cell>
          <cell r="S23">
            <v>1.7777777777777777</v>
          </cell>
          <cell r="T23">
            <v>2</v>
          </cell>
          <cell r="U23">
            <v>2.4444444444444446</v>
          </cell>
          <cell r="V23">
            <v>0</v>
          </cell>
          <cell r="W23">
            <v>0</v>
          </cell>
          <cell r="X23">
            <v>0</v>
          </cell>
          <cell r="Y23">
            <v>12.888888888888889</v>
          </cell>
        </row>
        <row r="24">
          <cell r="O24" t="str">
            <v>GROSMONT</v>
          </cell>
          <cell r="P24">
            <v>0</v>
          </cell>
          <cell r="Q24">
            <v>0</v>
          </cell>
          <cell r="R24">
            <v>10.888888888888889</v>
          </cell>
          <cell r="S24">
            <v>5.333333333333333</v>
          </cell>
          <cell r="T24">
            <v>1</v>
          </cell>
          <cell r="U24">
            <v>3.6666666666666665</v>
          </cell>
          <cell r="V24">
            <v>4.333333333333333</v>
          </cell>
          <cell r="W24">
            <v>0</v>
          </cell>
          <cell r="X24">
            <v>0</v>
          </cell>
          <cell r="Y24">
            <v>25.222222222222221</v>
          </cell>
        </row>
        <row r="25">
          <cell r="O25" t="str">
            <v>HACKNESS &amp; HARWOOD DALE GROUP</v>
          </cell>
          <cell r="P25">
            <v>0</v>
          </cell>
          <cell r="Q25">
            <v>0.66666666666666663</v>
          </cell>
          <cell r="R25">
            <v>0.77777777777777779</v>
          </cell>
          <cell r="S25">
            <v>0.88888888888888884</v>
          </cell>
          <cell r="T25">
            <v>2</v>
          </cell>
          <cell r="U25">
            <v>3.6666666666666665</v>
          </cell>
          <cell r="V25">
            <v>1.4444444444444444</v>
          </cell>
          <cell r="W25">
            <v>1.6666666666666667</v>
          </cell>
          <cell r="X25">
            <v>0</v>
          </cell>
          <cell r="Y25">
            <v>11.111111111111111</v>
          </cell>
        </row>
        <row r="26">
          <cell r="O26" t="str">
            <v>HAWKSER CUM STAINSACRE</v>
          </cell>
          <cell r="P26">
            <v>0</v>
          </cell>
          <cell r="Q26">
            <v>4.666666666666667</v>
          </cell>
          <cell r="R26">
            <v>3.8888888888888888</v>
          </cell>
          <cell r="S26">
            <v>3.5555555555555554</v>
          </cell>
          <cell r="T26">
            <v>3</v>
          </cell>
          <cell r="U26">
            <v>2.4444444444444446</v>
          </cell>
          <cell r="V26">
            <v>1.4444444444444444</v>
          </cell>
          <cell r="W26">
            <v>0</v>
          </cell>
          <cell r="X26">
            <v>0</v>
          </cell>
          <cell r="Y26">
            <v>19</v>
          </cell>
        </row>
        <row r="27">
          <cell r="O27" t="str">
            <v>HINDERWELL</v>
          </cell>
          <cell r="P27">
            <v>0</v>
          </cell>
          <cell r="Q27">
            <v>31.333333333333332</v>
          </cell>
          <cell r="R27">
            <v>59.111111111111114</v>
          </cell>
          <cell r="S27">
            <v>40</v>
          </cell>
          <cell r="T27">
            <v>31</v>
          </cell>
          <cell r="U27">
            <v>31.777777777777779</v>
          </cell>
          <cell r="V27">
            <v>10.111111111111111</v>
          </cell>
          <cell r="W27">
            <v>1.6666666666666667</v>
          </cell>
          <cell r="X27">
            <v>0</v>
          </cell>
          <cell r="Y27">
            <v>205</v>
          </cell>
        </row>
        <row r="28">
          <cell r="O28" t="str">
            <v>HUNMANBY</v>
          </cell>
          <cell r="P28">
            <v>0</v>
          </cell>
          <cell r="Q28">
            <v>5.333333333333333</v>
          </cell>
          <cell r="R28">
            <v>17.111111111111111</v>
          </cell>
          <cell r="S28">
            <v>22.222222222222221</v>
          </cell>
          <cell r="T28">
            <v>9</v>
          </cell>
          <cell r="U28">
            <v>4.8888888888888893</v>
          </cell>
          <cell r="V28">
            <v>0</v>
          </cell>
          <cell r="W28">
            <v>1.6666666666666667</v>
          </cell>
          <cell r="X28">
            <v>0</v>
          </cell>
          <cell r="Y28">
            <v>60.222222222222221</v>
          </cell>
        </row>
        <row r="29">
          <cell r="O29" t="str">
            <v>HUTTON BUSCEL</v>
          </cell>
          <cell r="P29">
            <v>0</v>
          </cell>
          <cell r="Q29">
            <v>0</v>
          </cell>
          <cell r="R29">
            <v>0</v>
          </cell>
          <cell r="S29">
            <v>0.88888888888888884</v>
          </cell>
          <cell r="T29">
            <v>0</v>
          </cell>
          <cell r="U29">
            <v>0</v>
          </cell>
          <cell r="V29">
            <v>2.8888888888888888</v>
          </cell>
          <cell r="W29">
            <v>1.6666666666666667</v>
          </cell>
          <cell r="X29">
            <v>0</v>
          </cell>
          <cell r="Y29">
            <v>5.4444444444444446</v>
          </cell>
        </row>
        <row r="30">
          <cell r="O30" t="str">
            <v>HUTTON MULGRAVE &amp; UGTHORPE</v>
          </cell>
          <cell r="P30">
            <v>0</v>
          </cell>
          <cell r="Q30">
            <v>0.66666666666666663</v>
          </cell>
          <cell r="R30">
            <v>1.5555555555555556</v>
          </cell>
          <cell r="S30">
            <v>0.88888888888888884</v>
          </cell>
          <cell r="T30">
            <v>3</v>
          </cell>
          <cell r="U30">
            <v>1.2222222222222223</v>
          </cell>
          <cell r="V30">
            <v>1.4444444444444444</v>
          </cell>
          <cell r="W30">
            <v>0</v>
          </cell>
          <cell r="X30">
            <v>0</v>
          </cell>
          <cell r="Y30">
            <v>8.7777777777777768</v>
          </cell>
        </row>
        <row r="31">
          <cell r="O31" t="str">
            <v>IRTON</v>
          </cell>
          <cell r="P31">
            <v>0</v>
          </cell>
          <cell r="Q31">
            <v>0.66666666666666663</v>
          </cell>
          <cell r="R31">
            <v>0</v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1.6666666666666665</v>
          </cell>
        </row>
        <row r="32">
          <cell r="O32" t="str">
            <v>LYTHE</v>
          </cell>
          <cell r="P32">
            <v>0</v>
          </cell>
          <cell r="Q32">
            <v>2.6666666666666665</v>
          </cell>
          <cell r="R32">
            <v>3.8888888888888888</v>
          </cell>
          <cell r="S32">
            <v>16.888888888888889</v>
          </cell>
          <cell r="T32">
            <v>27</v>
          </cell>
          <cell r="U32">
            <v>22</v>
          </cell>
          <cell r="V32">
            <v>20.222222222222221</v>
          </cell>
          <cell r="W32">
            <v>3.3333333333333335</v>
          </cell>
          <cell r="X32">
            <v>0</v>
          </cell>
          <cell r="Y32">
            <v>95.999999999999986</v>
          </cell>
        </row>
        <row r="33">
          <cell r="O33" t="str">
            <v>MUSTON</v>
          </cell>
          <cell r="P33">
            <v>0</v>
          </cell>
          <cell r="Q33">
            <v>2.6666666666666665</v>
          </cell>
          <cell r="R33">
            <v>3.1111111111111112</v>
          </cell>
          <cell r="S33">
            <v>1.7777777777777777</v>
          </cell>
          <cell r="T33">
            <v>2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9.5555555555555554</v>
          </cell>
        </row>
        <row r="34">
          <cell r="O34" t="str">
            <v>NEWBY &amp; SCALBY</v>
          </cell>
          <cell r="P34">
            <v>0</v>
          </cell>
          <cell r="Q34">
            <v>3.3333333333333335</v>
          </cell>
          <cell r="R34">
            <v>3.8888888888888888</v>
          </cell>
          <cell r="S34">
            <v>20.444444444444443</v>
          </cell>
          <cell r="T34">
            <v>15</v>
          </cell>
          <cell r="U34">
            <v>9.7777777777777786</v>
          </cell>
          <cell r="V34">
            <v>7.2222222222222223</v>
          </cell>
          <cell r="W34">
            <v>1.6666666666666667</v>
          </cell>
          <cell r="X34">
            <v>0</v>
          </cell>
          <cell r="Y34">
            <v>61.333333333333329</v>
          </cell>
        </row>
        <row r="35">
          <cell r="O35" t="str">
            <v>NEWHOLM CUM DUNSLEY</v>
          </cell>
          <cell r="P35">
            <v>0</v>
          </cell>
          <cell r="Q35">
            <v>0</v>
          </cell>
          <cell r="R35">
            <v>8.5555555555555554</v>
          </cell>
          <cell r="S35">
            <v>7.1111111111111107</v>
          </cell>
          <cell r="T35">
            <v>6</v>
          </cell>
          <cell r="U35">
            <v>3.6666666666666665</v>
          </cell>
          <cell r="V35">
            <v>1.4444444444444444</v>
          </cell>
          <cell r="W35">
            <v>0</v>
          </cell>
          <cell r="X35">
            <v>0</v>
          </cell>
          <cell r="Y35">
            <v>26.777777777777775</v>
          </cell>
        </row>
        <row r="36">
          <cell r="O36" t="str">
            <v>OSGODBY</v>
          </cell>
          <cell r="P36">
            <v>0</v>
          </cell>
          <cell r="Q36">
            <v>12.666666666666666</v>
          </cell>
          <cell r="R36">
            <v>5.4444444444444446</v>
          </cell>
          <cell r="S36">
            <v>3.5555555555555554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22.666666666666664</v>
          </cell>
        </row>
        <row r="37">
          <cell r="O37" t="str">
            <v>REIGHTON</v>
          </cell>
          <cell r="P37">
            <v>0</v>
          </cell>
          <cell r="Q37">
            <v>1.3333333333333333</v>
          </cell>
          <cell r="R37">
            <v>3.1111111111111112</v>
          </cell>
          <cell r="S37">
            <v>0</v>
          </cell>
          <cell r="T37">
            <v>6</v>
          </cell>
          <cell r="U37">
            <v>0</v>
          </cell>
          <cell r="V37">
            <v>0</v>
          </cell>
          <cell r="W37">
            <v>1.6666666666666667</v>
          </cell>
          <cell r="X37">
            <v>0</v>
          </cell>
          <cell r="Y37">
            <v>12.111111111111111</v>
          </cell>
        </row>
        <row r="38">
          <cell r="O38" t="str">
            <v>SEAMER</v>
          </cell>
          <cell r="P38">
            <v>0</v>
          </cell>
          <cell r="Q38">
            <v>1.3333333333333333</v>
          </cell>
          <cell r="R38">
            <v>3.8888888888888888</v>
          </cell>
          <cell r="S38">
            <v>10.666666666666666</v>
          </cell>
          <cell r="T38">
            <v>2</v>
          </cell>
          <cell r="U38">
            <v>1.2222222222222223</v>
          </cell>
          <cell r="V38">
            <v>0</v>
          </cell>
          <cell r="W38">
            <v>1.6666666666666667</v>
          </cell>
          <cell r="X38">
            <v>0</v>
          </cell>
          <cell r="Y38">
            <v>20.777777777777779</v>
          </cell>
        </row>
        <row r="39">
          <cell r="O39" t="str">
            <v>SNAINTON</v>
          </cell>
          <cell r="P39">
            <v>0</v>
          </cell>
          <cell r="Q39">
            <v>2</v>
          </cell>
          <cell r="R39">
            <v>1.5555555555555556</v>
          </cell>
          <cell r="S39">
            <v>1.7777777777777777</v>
          </cell>
          <cell r="T39">
            <v>1</v>
          </cell>
          <cell r="U39">
            <v>1.2222222222222223</v>
          </cell>
          <cell r="V39">
            <v>1.4444444444444444</v>
          </cell>
          <cell r="W39">
            <v>1.6666666666666667</v>
          </cell>
          <cell r="X39">
            <v>0</v>
          </cell>
          <cell r="Y39">
            <v>10.666666666666666</v>
          </cell>
        </row>
        <row r="40">
          <cell r="O40" t="str">
            <v>SNEATON</v>
          </cell>
          <cell r="P40">
            <v>0</v>
          </cell>
          <cell r="Q40">
            <v>0</v>
          </cell>
          <cell r="R40">
            <v>0.77777777777777779</v>
          </cell>
          <cell r="S40">
            <v>1.7777777777777777</v>
          </cell>
          <cell r="T40">
            <v>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3.5555555555555554</v>
          </cell>
        </row>
        <row r="41">
          <cell r="O41" t="str">
            <v>STAINTONDALE</v>
          </cell>
          <cell r="P41">
            <v>0</v>
          </cell>
          <cell r="Q41">
            <v>0.66666666666666663</v>
          </cell>
          <cell r="R41">
            <v>0.77777777777777779</v>
          </cell>
          <cell r="S41">
            <v>2.6666666666666665</v>
          </cell>
          <cell r="T41">
            <v>1</v>
          </cell>
          <cell r="U41">
            <v>2.4444444444444446</v>
          </cell>
          <cell r="V41">
            <v>1.4444444444444444</v>
          </cell>
          <cell r="W41">
            <v>0</v>
          </cell>
          <cell r="X41">
            <v>0</v>
          </cell>
          <cell r="Y41">
            <v>9</v>
          </cell>
        </row>
        <row r="42">
          <cell r="O42" t="str">
            <v>WHITBY</v>
          </cell>
          <cell r="P42">
            <v>0</v>
          </cell>
          <cell r="Q42">
            <v>168</v>
          </cell>
          <cell r="R42">
            <v>239.55555555555554</v>
          </cell>
          <cell r="S42">
            <v>171.55555555555554</v>
          </cell>
          <cell r="T42">
            <v>81</v>
          </cell>
          <cell r="U42">
            <v>30.555555555555557</v>
          </cell>
          <cell r="V42">
            <v>26</v>
          </cell>
          <cell r="W42">
            <v>6.666666666666667</v>
          </cell>
          <cell r="X42">
            <v>0</v>
          </cell>
          <cell r="Y42">
            <v>723.33333333333326</v>
          </cell>
        </row>
        <row r="43">
          <cell r="O43" t="str">
            <v>WYKEHAM</v>
          </cell>
          <cell r="P43">
            <v>0</v>
          </cell>
          <cell r="Q43">
            <v>0.66666666666666663</v>
          </cell>
          <cell r="R43">
            <v>0</v>
          </cell>
          <cell r="S43">
            <v>0.88888888888888884</v>
          </cell>
          <cell r="T43">
            <v>0</v>
          </cell>
          <cell r="U43">
            <v>0</v>
          </cell>
          <cell r="V43">
            <v>1.4444444444444444</v>
          </cell>
          <cell r="W43">
            <v>0</v>
          </cell>
          <cell r="X43">
            <v>2</v>
          </cell>
          <cell r="Y43">
            <v>5</v>
          </cell>
        </row>
        <row r="44">
          <cell r="O44" t="str">
            <v>SCARBOROUGH</v>
          </cell>
          <cell r="P44">
            <v>0</v>
          </cell>
          <cell r="Q44">
            <v>274.66666666666669</v>
          </cell>
          <cell r="R44">
            <v>231</v>
          </cell>
          <cell r="S44">
            <v>260.44444444444446</v>
          </cell>
          <cell r="T44">
            <v>148</v>
          </cell>
          <cell r="U44">
            <v>46.444444444444443</v>
          </cell>
          <cell r="V44">
            <v>17.333333333333332</v>
          </cell>
          <cell r="W44">
            <v>8.3333333333333339</v>
          </cell>
          <cell r="X44">
            <v>2</v>
          </cell>
          <cell r="Y44">
            <v>988.22222222222229</v>
          </cell>
        </row>
      </sheetData>
      <sheetData sheetId="6">
        <row r="5">
          <cell r="O5" t="str">
            <v>AISLABY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1.2222222222222223</v>
          </cell>
          <cell r="V5">
            <v>0</v>
          </cell>
          <cell r="W5">
            <v>0</v>
          </cell>
          <cell r="X5">
            <v>0</v>
          </cell>
          <cell r="Y5">
            <v>1.2222222222222223</v>
          </cell>
        </row>
        <row r="6">
          <cell r="O6" t="str">
            <v>AYTON EAST</v>
          </cell>
          <cell r="P6">
            <v>0</v>
          </cell>
          <cell r="Q6">
            <v>0</v>
          </cell>
          <cell r="R6">
            <v>0</v>
          </cell>
          <cell r="S6">
            <v>0.88888888888888884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0.88888888888888884</v>
          </cell>
        </row>
        <row r="7">
          <cell r="O7" t="str">
            <v>AYTON WEST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O8" t="str">
            <v>BARNBY, ELLERBY &amp; MICKLEBY</v>
          </cell>
          <cell r="P8">
            <v>0</v>
          </cell>
          <cell r="Q8">
            <v>0</v>
          </cell>
          <cell r="R8">
            <v>0.77777777777777779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0.77777777777777779</v>
          </cell>
        </row>
        <row r="9">
          <cell r="O9" t="str">
            <v>BORROWBY, ROXBY, NEWTON MULGRAVE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O10" t="str">
            <v>BROMPTON</v>
          </cell>
          <cell r="P10">
            <v>0</v>
          </cell>
          <cell r="Q10">
            <v>0</v>
          </cell>
          <cell r="R10">
            <v>0</v>
          </cell>
          <cell r="S10">
            <v>0.88888888888888884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0.88888888888888884</v>
          </cell>
        </row>
        <row r="11">
          <cell r="O11" t="str">
            <v>BURNISTON</v>
          </cell>
          <cell r="P11">
            <v>0</v>
          </cell>
          <cell r="Q11">
            <v>0</v>
          </cell>
          <cell r="R11">
            <v>0</v>
          </cell>
          <cell r="S11">
            <v>0.88888888888888884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0.88888888888888884</v>
          </cell>
        </row>
        <row r="12">
          <cell r="O12" t="str">
            <v>CAYTON</v>
          </cell>
          <cell r="P12">
            <v>0</v>
          </cell>
          <cell r="Q12">
            <v>0</v>
          </cell>
          <cell r="R12">
            <v>2.3333333333333335</v>
          </cell>
          <cell r="S12">
            <v>0</v>
          </cell>
          <cell r="T12">
            <v>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3.3333333333333335</v>
          </cell>
        </row>
        <row r="13">
          <cell r="O13" t="str">
            <v>CLOUGHTON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O14" t="str">
            <v>DANBY GROUP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O15" t="str">
            <v>EASTFIELD</v>
          </cell>
          <cell r="P15">
            <v>0</v>
          </cell>
          <cell r="Q15">
            <v>1.3333333333333333</v>
          </cell>
          <cell r="R15">
            <v>1.5555555555555556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2.8888888888888888</v>
          </cell>
        </row>
        <row r="16">
          <cell r="O16" t="str">
            <v>EGTON</v>
          </cell>
          <cell r="P16">
            <v>0</v>
          </cell>
          <cell r="Q16">
            <v>0</v>
          </cell>
          <cell r="R16">
            <v>0</v>
          </cell>
          <cell r="S16">
            <v>0.88888888888888884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0.88888888888888884</v>
          </cell>
        </row>
        <row r="17">
          <cell r="O17" t="str">
            <v>ESKDALE CUM UGGLEBARNBY</v>
          </cell>
          <cell r="P17">
            <v>0</v>
          </cell>
          <cell r="Q17">
            <v>0</v>
          </cell>
          <cell r="R17">
            <v>0</v>
          </cell>
          <cell r="S17">
            <v>0.88888888888888884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0.88888888888888884</v>
          </cell>
        </row>
        <row r="18">
          <cell r="O18" t="str">
            <v>FILEY</v>
          </cell>
          <cell r="P18">
            <v>0</v>
          </cell>
          <cell r="Q18">
            <v>5.333333333333333</v>
          </cell>
          <cell r="R18">
            <v>3.1111111111111112</v>
          </cell>
          <cell r="S18">
            <v>1.7777777777777777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10.222222222222221</v>
          </cell>
        </row>
        <row r="19">
          <cell r="O19" t="str">
            <v>FOLKTON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O20" t="str">
            <v>FYLINGDALES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O21" t="str">
            <v>GLAISDALE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2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</v>
          </cell>
        </row>
        <row r="22">
          <cell r="O22" t="str">
            <v>GOATHLAND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O23" t="str">
            <v>GRISTHORPE &amp; LEBBERSTON</v>
          </cell>
          <cell r="P23">
            <v>0</v>
          </cell>
          <cell r="Q23">
            <v>0.66666666666666663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0.66666666666666663</v>
          </cell>
        </row>
        <row r="24">
          <cell r="O24" t="str">
            <v>GROSMONT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O25" t="str">
            <v>HACKNESS &amp; HARWOOD DALE GROUP</v>
          </cell>
          <cell r="P25">
            <v>0</v>
          </cell>
          <cell r="Q25">
            <v>0</v>
          </cell>
          <cell r="R25">
            <v>0</v>
          </cell>
          <cell r="S25">
            <v>0.88888888888888884</v>
          </cell>
          <cell r="T25">
            <v>0</v>
          </cell>
          <cell r="U25">
            <v>0</v>
          </cell>
          <cell r="V25">
            <v>1.4444444444444444</v>
          </cell>
          <cell r="W25">
            <v>0</v>
          </cell>
          <cell r="X25">
            <v>0</v>
          </cell>
          <cell r="Y25">
            <v>2.333333333333333</v>
          </cell>
        </row>
        <row r="26">
          <cell r="O26" t="str">
            <v>HAWKSER CUM STAINSACRE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O27" t="str">
            <v>HINDERWELL</v>
          </cell>
          <cell r="P27">
            <v>0</v>
          </cell>
          <cell r="Q27">
            <v>0</v>
          </cell>
          <cell r="R27">
            <v>0</v>
          </cell>
          <cell r="S27">
            <v>1.7777777777777777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1.7777777777777777</v>
          </cell>
        </row>
        <row r="28">
          <cell r="O28" t="str">
            <v>HUNMANBY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O29" t="str">
            <v>HUTTON BUSCEL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O30" t="str">
            <v>HUTTON MULGRAVE &amp; UGTHORPE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</v>
          </cell>
        </row>
        <row r="31">
          <cell r="O31" t="str">
            <v>IRTON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O32" t="str">
            <v>LYTHE</v>
          </cell>
          <cell r="P32">
            <v>0</v>
          </cell>
          <cell r="Q32">
            <v>0</v>
          </cell>
          <cell r="R32">
            <v>0.77777777777777779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0.77777777777777779</v>
          </cell>
        </row>
        <row r="33">
          <cell r="O33" t="str">
            <v>MUSTON</v>
          </cell>
          <cell r="P33">
            <v>0</v>
          </cell>
          <cell r="Q33">
            <v>0</v>
          </cell>
          <cell r="R33">
            <v>0.77777777777777779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0.77777777777777779</v>
          </cell>
        </row>
        <row r="34">
          <cell r="O34" t="str">
            <v>NEWBY &amp; SCALBY</v>
          </cell>
          <cell r="P34">
            <v>0</v>
          </cell>
          <cell r="Q34">
            <v>0</v>
          </cell>
          <cell r="R34">
            <v>0.77777777777777779</v>
          </cell>
          <cell r="S34">
            <v>6.2222222222222223</v>
          </cell>
          <cell r="T34">
            <v>5</v>
          </cell>
          <cell r="U34">
            <v>4.8888888888888893</v>
          </cell>
          <cell r="V34">
            <v>0</v>
          </cell>
          <cell r="W34">
            <v>0</v>
          </cell>
          <cell r="X34">
            <v>0</v>
          </cell>
          <cell r="Y34">
            <v>16.888888888888889</v>
          </cell>
        </row>
        <row r="35">
          <cell r="O35" t="str">
            <v>NEWHOLM CUM DUNSLEY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O36" t="str">
            <v>OSGODBY</v>
          </cell>
          <cell r="P36">
            <v>0</v>
          </cell>
          <cell r="Q36">
            <v>0</v>
          </cell>
          <cell r="R36">
            <v>1.5555555555555556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1.5555555555555556</v>
          </cell>
        </row>
        <row r="37">
          <cell r="O37" t="str">
            <v>REIGHTON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O38" t="str">
            <v>SEAMER</v>
          </cell>
          <cell r="P38">
            <v>0</v>
          </cell>
          <cell r="Q38">
            <v>0</v>
          </cell>
          <cell r="R38">
            <v>0.77777777777777779</v>
          </cell>
          <cell r="S38">
            <v>0.88888888888888884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1.6666666666666665</v>
          </cell>
        </row>
        <row r="39">
          <cell r="O39" t="str">
            <v>SNAINTON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O40" t="str">
            <v>SNEATON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O41" t="str">
            <v>STAINTONDALE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O42" t="str">
            <v>WHITBY</v>
          </cell>
          <cell r="P42">
            <v>0</v>
          </cell>
          <cell r="Q42">
            <v>2</v>
          </cell>
          <cell r="R42">
            <v>3.1111111111111112</v>
          </cell>
          <cell r="S42">
            <v>3.5555555555555554</v>
          </cell>
          <cell r="T42">
            <v>4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12.666666666666666</v>
          </cell>
        </row>
        <row r="43">
          <cell r="O43" t="str">
            <v>WYKEHAM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O44" t="str">
            <v>SCARBOROUGH</v>
          </cell>
          <cell r="P44">
            <v>0</v>
          </cell>
          <cell r="Q44">
            <v>34.666666666666664</v>
          </cell>
          <cell r="R44">
            <v>13.222222222222221</v>
          </cell>
          <cell r="S44">
            <v>3.5555555555555554</v>
          </cell>
          <cell r="T44">
            <v>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53.444444444444443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50"/>
  <sheetViews>
    <sheetView showGridLines="0" tabSelected="1" zoomScale="90" zoomScaleNormal="90" workbookViewId="0">
      <selection activeCell="H13" sqref="H13"/>
    </sheetView>
  </sheetViews>
  <sheetFormatPr defaultColWidth="9.109375" defaultRowHeight="13.2"/>
  <cols>
    <col min="1" max="1" width="47.109375" customWidth="1"/>
    <col min="2" max="2" width="3.44140625" customWidth="1"/>
    <col min="3" max="3" width="30" style="18" customWidth="1"/>
    <col min="4" max="4" width="3.44140625" customWidth="1"/>
    <col min="5" max="5" width="30" customWidth="1"/>
  </cols>
  <sheetData>
    <row r="1" spans="1:12" s="45" customFormat="1" ht="18" thickBot="1">
      <c r="A1" s="14" t="s">
        <v>3</v>
      </c>
      <c r="B1" s="12"/>
      <c r="C1" s="34" t="s">
        <v>98</v>
      </c>
      <c r="D1" s="12"/>
      <c r="E1" s="46"/>
      <c r="G1"/>
      <c r="H1"/>
      <c r="I1"/>
      <c r="J1"/>
      <c r="K1"/>
      <c r="L1"/>
    </row>
    <row r="2" spans="1:12">
      <c r="A2" s="21"/>
      <c r="B2" s="21"/>
      <c r="C2" s="21"/>
      <c r="D2" s="21"/>
      <c r="E2" s="21"/>
    </row>
    <row r="3" spans="1:12" ht="15.6">
      <c r="A3" s="13" t="s">
        <v>25</v>
      </c>
      <c r="B3" s="21"/>
      <c r="C3" s="21"/>
      <c r="D3" s="21"/>
      <c r="E3" s="21"/>
    </row>
    <row r="4" spans="1:12">
      <c r="A4" s="21"/>
      <c r="B4" s="21"/>
      <c r="C4" s="21"/>
      <c r="D4" s="21"/>
      <c r="E4" s="21"/>
    </row>
    <row r="5" spans="1:12">
      <c r="A5" s="33" t="s">
        <v>27</v>
      </c>
      <c r="B5" s="21"/>
      <c r="C5" s="21"/>
      <c r="D5" s="21"/>
      <c r="E5" s="21"/>
    </row>
    <row r="6" spans="1:12" ht="7.5" customHeight="1">
      <c r="A6" s="33"/>
      <c r="B6" s="21"/>
      <c r="C6" s="21"/>
      <c r="D6" s="21"/>
      <c r="E6" s="21"/>
    </row>
    <row r="7" spans="1:12">
      <c r="A7" s="33" t="s">
        <v>29</v>
      </c>
      <c r="B7" s="21"/>
      <c r="C7" s="21"/>
      <c r="D7" s="21"/>
      <c r="E7" s="21"/>
    </row>
    <row r="8" spans="1:12" ht="7.5" customHeight="1">
      <c r="A8" s="33"/>
      <c r="B8" s="21"/>
      <c r="C8" s="21"/>
      <c r="D8" s="21"/>
      <c r="E8" s="21"/>
    </row>
    <row r="9" spans="1:12">
      <c r="A9" s="52" t="s">
        <v>40</v>
      </c>
      <c r="B9" s="21"/>
      <c r="C9" s="21"/>
      <c r="D9" s="21"/>
      <c r="E9" s="21"/>
    </row>
    <row r="10" spans="1:12">
      <c r="A10" s="33" t="s">
        <v>26</v>
      </c>
      <c r="B10" s="21"/>
      <c r="C10" s="21"/>
      <c r="D10" s="21"/>
      <c r="E10" s="21"/>
    </row>
    <row r="11" spans="1:12">
      <c r="A11" s="21"/>
      <c r="B11" s="21"/>
      <c r="C11" s="21"/>
      <c r="D11" s="21"/>
      <c r="E11" s="21"/>
    </row>
    <row r="12" spans="1:12">
      <c r="A12" s="21"/>
      <c r="B12" s="21"/>
      <c r="C12" s="21"/>
      <c r="D12" s="21"/>
      <c r="E12" s="21"/>
    </row>
    <row r="13" spans="1:12" ht="15.6">
      <c r="A13" s="13" t="s">
        <v>23</v>
      </c>
      <c r="B13" s="21"/>
      <c r="C13" s="21"/>
      <c r="D13" s="21"/>
      <c r="E13" s="21"/>
    </row>
    <row r="14" spans="1:12" ht="13.8" thickBot="1">
      <c r="A14" s="21"/>
      <c r="B14" s="21"/>
      <c r="C14" s="21"/>
      <c r="D14" s="21"/>
      <c r="E14" s="21"/>
    </row>
    <row r="15" spans="1:12" ht="13.8" thickBot="1">
      <c r="A15" s="20" t="s">
        <v>24</v>
      </c>
      <c r="B15" s="21"/>
      <c r="C15" s="22" t="s">
        <v>38</v>
      </c>
      <c r="D15" s="21"/>
      <c r="E15" s="22" t="s">
        <v>37</v>
      </c>
    </row>
    <row r="16" spans="1:12" ht="39.6">
      <c r="A16" s="21"/>
      <c r="B16" s="21"/>
      <c r="C16" s="19" t="s">
        <v>11</v>
      </c>
      <c r="D16" s="23"/>
      <c r="E16" s="19" t="s">
        <v>10</v>
      </c>
    </row>
    <row r="17" spans="1:6" ht="13.8" thickBot="1">
      <c r="A17" s="21"/>
      <c r="B17" s="21"/>
      <c r="C17" s="21"/>
      <c r="D17" s="21"/>
      <c r="E17" s="21"/>
    </row>
    <row r="18" spans="1:6" ht="13.8" thickBot="1">
      <c r="A18" s="17" t="s">
        <v>7</v>
      </c>
      <c r="B18" s="5"/>
      <c r="C18" s="35">
        <v>6000</v>
      </c>
      <c r="D18" s="5"/>
      <c r="E18" s="24">
        <f>VLOOKUP(C1,DATA,3,FALSE)</f>
        <v>5000</v>
      </c>
    </row>
    <row r="19" spans="1:6" ht="9" customHeight="1" thickBot="1">
      <c r="A19" s="16"/>
      <c r="B19" s="5"/>
      <c r="C19" s="21"/>
      <c r="D19" s="5"/>
      <c r="E19" s="25"/>
    </row>
    <row r="20" spans="1:6" ht="13.8" hidden="1" thickBot="1">
      <c r="A20" s="16" t="s">
        <v>6</v>
      </c>
      <c r="B20" s="5"/>
      <c r="C20" s="21"/>
      <c r="D20" s="5"/>
      <c r="E20" s="24">
        <f>VLOOKUP(C1,DATA,6,FALSE)</f>
        <v>0</v>
      </c>
    </row>
    <row r="21" spans="1:6" ht="9" hidden="1" customHeight="1" thickBot="1">
      <c r="A21" s="16"/>
      <c r="B21" s="5"/>
      <c r="C21" s="21"/>
      <c r="D21" s="5"/>
      <c r="E21" s="25"/>
    </row>
    <row r="22" spans="1:6" ht="13.8" hidden="1" thickBot="1">
      <c r="A22" s="16" t="s">
        <v>5</v>
      </c>
      <c r="B22" s="5"/>
      <c r="C22" s="24">
        <f>C18</f>
        <v>6000</v>
      </c>
      <c r="D22" s="5"/>
      <c r="E22" s="24">
        <f>E18+E20</f>
        <v>5000</v>
      </c>
    </row>
    <row r="23" spans="1:6" ht="9" hidden="1" customHeight="1" thickBot="1">
      <c r="A23" s="16"/>
      <c r="B23" s="5"/>
      <c r="C23" s="21"/>
      <c r="D23" s="5"/>
      <c r="E23" s="25"/>
    </row>
    <row r="24" spans="1:6" ht="13.8" thickBot="1">
      <c r="A24" s="16" t="s">
        <v>8</v>
      </c>
      <c r="B24" s="5"/>
      <c r="C24" s="26">
        <f>VLOOKUP(C1,DATA,2,FALSE)</f>
        <v>216.59</v>
      </c>
      <c r="D24" s="5"/>
      <c r="E24" s="26">
        <f>VLOOKUP(C1,DATA,5,FALSE)</f>
        <v>196.43</v>
      </c>
    </row>
    <row r="25" spans="1:6" ht="9" customHeight="1" thickBot="1">
      <c r="A25" s="16"/>
      <c r="B25" s="5"/>
      <c r="C25" s="25"/>
      <c r="D25" s="5"/>
      <c r="E25" s="25"/>
    </row>
    <row r="26" spans="1:6" ht="13.8" thickBot="1">
      <c r="A26" s="15" t="s">
        <v>9</v>
      </c>
      <c r="B26" s="5"/>
      <c r="C26" s="27">
        <f>+C18/C24</f>
        <v>27.702109977376608</v>
      </c>
      <c r="D26" s="5"/>
      <c r="E26" s="27">
        <f>VLOOKUP(C1,DATA,4,FALSE)</f>
        <v>25.45</v>
      </c>
      <c r="F26" s="44"/>
    </row>
    <row r="27" spans="1:6">
      <c r="A27" s="21"/>
      <c r="B27" s="21"/>
      <c r="C27" s="21"/>
      <c r="D27" s="21"/>
      <c r="E27" s="21"/>
    </row>
    <row r="28" spans="1:6">
      <c r="A28" s="5"/>
      <c r="B28" s="5"/>
      <c r="C28" s="21"/>
      <c r="D28" s="5"/>
      <c r="E28" s="21"/>
    </row>
    <row r="29" spans="1:6" ht="15.6">
      <c r="A29" s="13" t="s">
        <v>4</v>
      </c>
      <c r="B29" s="5"/>
      <c r="C29" s="21"/>
      <c r="D29" s="5"/>
      <c r="E29" s="21"/>
    </row>
    <row r="30" spans="1:6" ht="13.8" thickBot="1">
      <c r="A30" s="5"/>
      <c r="B30" s="5"/>
      <c r="C30" s="21"/>
      <c r="D30" s="5"/>
      <c r="E30" s="21"/>
    </row>
    <row r="31" spans="1:6" ht="13.8" thickBot="1">
      <c r="A31" s="5" t="str">
        <f>IF(C31&lt;0,"% Council Tax Decrease based on the proposed precept","% Council Tax Increase based on the proposed precept")</f>
        <v>% Council Tax Increase based on the proposed precept</v>
      </c>
      <c r="B31" s="5"/>
      <c r="C31" s="47">
        <f>IF(E26=0,"",((C26-E26)/E26))</f>
        <v>8.849155117393355E-2</v>
      </c>
      <c r="D31" s="5"/>
      <c r="E31" s="43" t="str">
        <f>IF(C31&lt;0,"Reduction in Council Tax",IF(C31&gt;0,"Increase in Council Tax",""))</f>
        <v>Increase in Council Tax</v>
      </c>
    </row>
    <row r="32" spans="1:6" ht="13.8" thickBot="1">
      <c r="A32" s="21"/>
      <c r="B32" s="21"/>
      <c r="C32" s="28"/>
      <c r="D32" s="21"/>
      <c r="E32" s="36"/>
      <c r="F32" s="44"/>
    </row>
    <row r="33" spans="1:8" ht="13.8" thickBot="1">
      <c r="A33" s="5" t="str">
        <f>IF(C33&lt;0,"£ Council Tax Decrease based on the proposed precept","£ Council Tax Increase based on the proposed precept")</f>
        <v>£ Council Tax Increase based on the proposed precept</v>
      </c>
      <c r="B33" s="21"/>
      <c r="C33" s="24">
        <f>C26-E26</f>
        <v>2.2521099773766089</v>
      </c>
      <c r="D33" s="21"/>
      <c r="E33" s="43" t="str">
        <f>IF(C33&lt;0,"Reduction in Council Tax",IF(C33&gt;0,"Increase in Council Tax",""))</f>
        <v>Increase in Council Tax</v>
      </c>
      <c r="F33" s="44"/>
    </row>
    <row r="34" spans="1:8">
      <c r="A34" s="21"/>
      <c r="B34" s="21"/>
      <c r="C34" s="28"/>
      <c r="D34" s="21"/>
      <c r="E34" s="36"/>
      <c r="F34" s="44"/>
    </row>
    <row r="35" spans="1:8" ht="15.6">
      <c r="A35" s="13" t="s">
        <v>22</v>
      </c>
      <c r="B35" s="21"/>
      <c r="C35" s="28"/>
      <c r="D35" s="21"/>
      <c r="E35" s="36"/>
      <c r="F35" s="44"/>
    </row>
    <row r="36" spans="1:8" ht="13.8" thickBot="1">
      <c r="A36" s="21"/>
      <c r="B36" s="21"/>
      <c r="C36" s="42"/>
      <c r="D36" s="21"/>
      <c r="E36" s="42"/>
      <c r="F36" s="44"/>
      <c r="G36" s="44"/>
      <c r="H36" s="44"/>
    </row>
    <row r="37" spans="1:8" ht="13.8" thickBot="1">
      <c r="A37" s="41" t="s">
        <v>21</v>
      </c>
      <c r="B37" s="21"/>
      <c r="C37" s="22" t="s">
        <v>39</v>
      </c>
      <c r="D37" s="21"/>
      <c r="E37" s="22" t="s">
        <v>12</v>
      </c>
    </row>
    <row r="38" spans="1:8">
      <c r="A38" s="40" t="s">
        <v>13</v>
      </c>
      <c r="B38" s="21"/>
      <c r="C38" s="29">
        <f>$C$41*(6/9)</f>
        <v>18.468073318251072</v>
      </c>
      <c r="D38" s="21"/>
      <c r="E38" s="29">
        <f>$E$41*(6/9)</f>
        <v>16.966666666666665</v>
      </c>
    </row>
    <row r="39" spans="1:8">
      <c r="A39" s="39" t="s">
        <v>14</v>
      </c>
      <c r="B39" s="38"/>
      <c r="C39" s="30">
        <f>$C$41*(7/9)</f>
        <v>21.546085537959584</v>
      </c>
      <c r="D39" s="21"/>
      <c r="E39" s="30">
        <f>$E$41*(7/9)</f>
        <v>19.794444444444444</v>
      </c>
    </row>
    <row r="40" spans="1:8">
      <c r="A40" s="39" t="s">
        <v>15</v>
      </c>
      <c r="B40" s="38"/>
      <c r="C40" s="30">
        <f>$C$41*(8/9)</f>
        <v>24.624097757668096</v>
      </c>
      <c r="D40" s="21"/>
      <c r="E40" s="30">
        <f>$E$41*(8/9)</f>
        <v>22.62222222222222</v>
      </c>
    </row>
    <row r="41" spans="1:8">
      <c r="A41" s="39" t="s">
        <v>16</v>
      </c>
      <c r="B41" s="38"/>
      <c r="C41" s="31">
        <f>+C26</f>
        <v>27.702109977376608</v>
      </c>
      <c r="D41" s="21"/>
      <c r="E41" s="31">
        <f>+E26</f>
        <v>25.45</v>
      </c>
      <c r="G41" s="44"/>
    </row>
    <row r="42" spans="1:8">
      <c r="A42" s="39" t="s">
        <v>17</v>
      </c>
      <c r="B42" s="38"/>
      <c r="C42" s="30">
        <f>$C$41*(11/9)</f>
        <v>33.858134416793632</v>
      </c>
      <c r="D42" s="21"/>
      <c r="E42" s="30">
        <f>$E$41*(11/9)</f>
        <v>31.105555555555558</v>
      </c>
    </row>
    <row r="43" spans="1:8">
      <c r="A43" s="39" t="s">
        <v>18</v>
      </c>
      <c r="B43" s="38"/>
      <c r="C43" s="30">
        <f>$C$41*(13/9)</f>
        <v>40.014158856210656</v>
      </c>
      <c r="D43" s="21"/>
      <c r="E43" s="30">
        <f>$E$41*(13/9)</f>
        <v>36.761111111111113</v>
      </c>
    </row>
    <row r="44" spans="1:8">
      <c r="A44" s="39" t="s">
        <v>19</v>
      </c>
      <c r="B44" s="38"/>
      <c r="C44" s="30">
        <f>$C$41*(15/9)</f>
        <v>46.17018329562768</v>
      </c>
      <c r="D44" s="21"/>
      <c r="E44" s="30">
        <f>$E$41*(15/9)</f>
        <v>42.416666666666664</v>
      </c>
    </row>
    <row r="45" spans="1:8" ht="13.8" thickBot="1">
      <c r="A45" s="37" t="s">
        <v>20</v>
      </c>
      <c r="B45" s="38"/>
      <c r="C45" s="32">
        <f>$C$41*(18/9)</f>
        <v>55.404219954753216</v>
      </c>
      <c r="D45" s="21"/>
      <c r="E45" s="32">
        <f>$E$41*(18/9)</f>
        <v>50.9</v>
      </c>
    </row>
    <row r="46" spans="1:8">
      <c r="A46" s="21"/>
      <c r="B46" s="21"/>
      <c r="C46" s="28"/>
      <c r="D46" s="21"/>
      <c r="E46" s="36"/>
      <c r="F46" s="44"/>
    </row>
    <row r="47" spans="1:8">
      <c r="A47" s="21"/>
      <c r="B47" s="21"/>
      <c r="C47" s="28"/>
      <c r="D47" s="21"/>
      <c r="E47" s="36"/>
      <c r="F47" s="44"/>
    </row>
    <row r="48" spans="1:8" ht="15.6">
      <c r="A48" s="13" t="s">
        <v>30</v>
      </c>
      <c r="B48" s="21"/>
      <c r="C48" s="28"/>
      <c r="D48" s="21"/>
      <c r="E48" s="36"/>
      <c r="F48" s="44"/>
    </row>
    <row r="50" spans="1:1">
      <c r="A50" t="s">
        <v>31</v>
      </c>
    </row>
  </sheetData>
  <phoneticPr fontId="0" type="noConversion"/>
  <dataValidations count="1">
    <dataValidation type="list" allowBlank="1" showInputMessage="1" showErrorMessage="1" sqref="C1">
      <formula1>PARISHES</formula1>
    </dataValidation>
  </dataValidations>
  <pageMargins left="0.39370078740157483" right="0.39370078740157483" top="0.98425196850393704" bottom="0.19685039370078741" header="0.51181102362204722" footer="0.51181102362204722"/>
  <pageSetup paperSize="9" scale="85" orientation="portrait" r:id="rId1"/>
  <headerFooter alignWithMargins="0">
    <oddHeader>&amp;C&amp;"Arial,Bold"SCARBOROUGH BOROUGH COUNCIL</oddHeader>
    <oddFooter>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72"/>
  <sheetViews>
    <sheetView workbookViewId="0">
      <pane ySplit="2" topLeftCell="A3" activePane="bottomLeft" state="frozen"/>
      <selection pane="bottomLeft" activeCell="B3" sqref="B3:B69"/>
    </sheetView>
  </sheetViews>
  <sheetFormatPr defaultRowHeight="13.2"/>
  <cols>
    <col min="1" max="1" width="37.5546875" customWidth="1"/>
    <col min="2" max="2" width="14.44140625" bestFit="1" customWidth="1"/>
    <col min="3" max="3" width="14.33203125" customWidth="1"/>
    <col min="4" max="4" width="13.44140625" customWidth="1"/>
    <col min="5" max="6" width="11.33203125" style="4" customWidth="1"/>
    <col min="7" max="8" width="13.33203125" customWidth="1"/>
  </cols>
  <sheetData>
    <row r="1" spans="1:11" ht="27" thickBot="1">
      <c r="A1" s="51"/>
      <c r="B1" s="61" t="s">
        <v>33</v>
      </c>
      <c r="C1" s="61" t="s">
        <v>32</v>
      </c>
      <c r="D1" s="61" t="s">
        <v>35</v>
      </c>
      <c r="E1" s="61" t="s">
        <v>34</v>
      </c>
      <c r="F1" s="62"/>
      <c r="G1" s="51"/>
      <c r="H1" s="51"/>
    </row>
    <row r="2" spans="1:11" s="3" customFormat="1" ht="64.5" customHeight="1" thickBot="1">
      <c r="A2" s="2" t="s">
        <v>0</v>
      </c>
      <c r="B2" s="50" t="s">
        <v>41</v>
      </c>
      <c r="C2" s="50" t="s">
        <v>42</v>
      </c>
      <c r="D2" s="50" t="s">
        <v>43</v>
      </c>
      <c r="E2" s="50" t="s">
        <v>36</v>
      </c>
      <c r="F2" s="59"/>
      <c r="G2" s="59" t="s">
        <v>28</v>
      </c>
      <c r="H2" s="59" t="s">
        <v>28</v>
      </c>
      <c r="I2" s="65" t="s">
        <v>2</v>
      </c>
      <c r="J2" s="66"/>
      <c r="K2" s="66"/>
    </row>
    <row r="3" spans="1:11" ht="13.8" thickBot="1">
      <c r="A3" s="9" t="s">
        <v>44</v>
      </c>
      <c r="B3" s="48">
        <v>420.65000000000003</v>
      </c>
      <c r="C3" s="53">
        <v>12000</v>
      </c>
      <c r="D3" s="7">
        <v>30.22</v>
      </c>
      <c r="E3" s="48">
        <v>397.1</v>
      </c>
      <c r="F3" s="63"/>
      <c r="G3" s="64">
        <f t="shared" ref="G3:G70" si="0">B3-E3</f>
        <v>23.550000000000011</v>
      </c>
      <c r="H3" s="58">
        <f>+G3/E3</f>
        <v>5.9304960967010857E-2</v>
      </c>
      <c r="J3" s="11"/>
      <c r="K3" s="11"/>
    </row>
    <row r="4" spans="1:11" ht="13.8" thickBot="1">
      <c r="A4" s="10" t="s">
        <v>45</v>
      </c>
      <c r="B4" s="48">
        <v>94.58</v>
      </c>
      <c r="C4" s="53">
        <v>3500</v>
      </c>
      <c r="D4" s="7">
        <v>37.479999999999997</v>
      </c>
      <c r="E4" s="48">
        <v>93.38</v>
      </c>
      <c r="F4" s="6"/>
      <c r="G4" s="64">
        <f t="shared" si="0"/>
        <v>1.2000000000000028</v>
      </c>
      <c r="H4" s="58">
        <f t="shared" ref="H4:H69" si="1">+G4/E4</f>
        <v>1.2850717498393692E-2</v>
      </c>
      <c r="J4" s="11"/>
      <c r="K4" s="11"/>
    </row>
    <row r="5" spans="1:11" ht="13.8" thickBot="1">
      <c r="A5" s="10" t="s">
        <v>46</v>
      </c>
      <c r="B5" s="48">
        <v>180.08</v>
      </c>
      <c r="C5" s="53">
        <v>6200</v>
      </c>
      <c r="D5" s="7">
        <v>36.32</v>
      </c>
      <c r="E5" s="48">
        <v>170.72</v>
      </c>
      <c r="F5" s="6"/>
      <c r="G5" s="64">
        <f t="shared" si="0"/>
        <v>9.3600000000000136</v>
      </c>
      <c r="H5" s="58">
        <f t="shared" si="1"/>
        <v>5.4826616682286868E-2</v>
      </c>
      <c r="J5" s="11"/>
      <c r="K5" s="11"/>
    </row>
    <row r="6" spans="1:11" ht="13.8" thickBot="1">
      <c r="A6" s="10" t="s">
        <v>47</v>
      </c>
      <c r="B6" s="48">
        <v>1781.86</v>
      </c>
      <c r="C6" s="53">
        <v>175277.32</v>
      </c>
      <c r="D6" s="7">
        <v>98.26</v>
      </c>
      <c r="E6" s="48">
        <v>1783.76</v>
      </c>
      <c r="F6" s="6"/>
      <c r="G6" s="64">
        <f t="shared" si="0"/>
        <v>-1.9000000000000909</v>
      </c>
      <c r="H6" s="58">
        <f t="shared" si="1"/>
        <v>-1.0651657173611309E-3</v>
      </c>
      <c r="J6" s="11"/>
      <c r="K6" s="11"/>
    </row>
    <row r="7" spans="1:11" ht="13.8" thickBot="1">
      <c r="A7" s="10" t="s">
        <v>48</v>
      </c>
      <c r="B7" s="48">
        <v>289.08</v>
      </c>
      <c r="C7" s="53">
        <v>19108.189999999999</v>
      </c>
      <c r="D7" s="7">
        <v>65.2</v>
      </c>
      <c r="E7" s="48">
        <v>293.08</v>
      </c>
      <c r="F7" s="6"/>
      <c r="G7" s="64">
        <f t="shared" si="0"/>
        <v>-4</v>
      </c>
      <c r="H7" s="58">
        <f t="shared" si="1"/>
        <v>-1.3648150675583458E-2</v>
      </c>
      <c r="J7" s="11"/>
      <c r="K7" s="11"/>
    </row>
    <row r="8" spans="1:11" ht="13.8" thickBot="1">
      <c r="A8" s="10" t="s">
        <v>49</v>
      </c>
      <c r="B8" s="48">
        <v>261.73</v>
      </c>
      <c r="C8" s="53">
        <v>19105.09</v>
      </c>
      <c r="D8" s="7">
        <v>72.790000000000006</v>
      </c>
      <c r="E8" s="48">
        <v>262.45999999999998</v>
      </c>
      <c r="F8" s="6"/>
      <c r="G8" s="64">
        <f t="shared" si="0"/>
        <v>-0.72999999999996135</v>
      </c>
      <c r="H8" s="58">
        <f t="shared" si="1"/>
        <v>-2.7813762097079991E-3</v>
      </c>
      <c r="J8" s="11"/>
      <c r="K8" s="11"/>
    </row>
    <row r="9" spans="1:11" ht="13.8" thickBot="1">
      <c r="A9" s="10" t="s">
        <v>50</v>
      </c>
      <c r="B9" s="48">
        <v>67.930000000000007</v>
      </c>
      <c r="C9" s="53">
        <v>1457.25</v>
      </c>
      <c r="D9" s="7">
        <v>21.33</v>
      </c>
      <c r="E9" s="48">
        <v>68.31</v>
      </c>
      <c r="F9" s="6"/>
      <c r="G9" s="64">
        <f t="shared" si="0"/>
        <v>-0.37999999999999545</v>
      </c>
      <c r="H9" s="58">
        <f t="shared" si="1"/>
        <v>-5.5628751280924526E-3</v>
      </c>
      <c r="J9" s="11"/>
      <c r="K9" s="11"/>
    </row>
    <row r="10" spans="1:11" ht="13.8" thickBot="1">
      <c r="A10" s="10" t="s">
        <v>51</v>
      </c>
      <c r="B10" s="48">
        <v>184.08</v>
      </c>
      <c r="C10" s="53">
        <v>5581.88</v>
      </c>
      <c r="D10" s="7">
        <v>31.17</v>
      </c>
      <c r="E10" s="48">
        <v>179.06</v>
      </c>
      <c r="F10" s="6"/>
      <c r="G10" s="64">
        <f t="shared" si="0"/>
        <v>5.0200000000000102</v>
      </c>
      <c r="H10" s="58">
        <f t="shared" si="1"/>
        <v>2.8035295431698928E-2</v>
      </c>
      <c r="J10" s="11"/>
      <c r="K10" s="11"/>
    </row>
    <row r="11" spans="1:11" ht="13.8" thickBot="1">
      <c r="A11" s="10" t="s">
        <v>52</v>
      </c>
      <c r="B11" s="48">
        <v>56.22</v>
      </c>
      <c r="C11" s="53">
        <v>0</v>
      </c>
      <c r="D11" s="7">
        <v>0</v>
      </c>
      <c r="E11" s="48">
        <v>56.23</v>
      </c>
      <c r="F11" s="6"/>
      <c r="G11" s="64">
        <f t="shared" si="0"/>
        <v>-9.9999999999980105E-3</v>
      </c>
      <c r="H11" s="58">
        <f t="shared" si="1"/>
        <v>-1.778410101369022E-4</v>
      </c>
      <c r="J11" s="11"/>
      <c r="K11" s="11"/>
    </row>
    <row r="12" spans="1:11" ht="13.8" thickBot="1">
      <c r="A12" s="10" t="s">
        <v>53</v>
      </c>
      <c r="B12" s="48">
        <v>259.09000000000003</v>
      </c>
      <c r="C12" s="53">
        <v>6260</v>
      </c>
      <c r="D12" s="7">
        <v>25.21</v>
      </c>
      <c r="E12" s="48">
        <v>248.34</v>
      </c>
      <c r="F12" s="6"/>
      <c r="G12" s="64">
        <f t="shared" si="0"/>
        <v>10.750000000000028</v>
      </c>
      <c r="H12" s="58">
        <f t="shared" si="1"/>
        <v>4.328742852540883E-2</v>
      </c>
      <c r="J12" s="11"/>
      <c r="K12" s="11"/>
    </row>
    <row r="13" spans="1:11" ht="13.8" thickBot="1">
      <c r="A13" s="10" t="s">
        <v>54</v>
      </c>
      <c r="B13" s="48">
        <v>2049.09</v>
      </c>
      <c r="C13" s="53">
        <v>76481.38</v>
      </c>
      <c r="D13" s="7">
        <v>37.24</v>
      </c>
      <c r="E13" s="48">
        <v>2053.94</v>
      </c>
      <c r="F13" s="6"/>
      <c r="G13" s="64">
        <f t="shared" si="0"/>
        <v>-4.8499999999999091</v>
      </c>
      <c r="H13" s="58">
        <f t="shared" si="1"/>
        <v>-2.3613153256667229E-3</v>
      </c>
      <c r="J13" s="11"/>
      <c r="K13" s="11"/>
    </row>
    <row r="14" spans="1:11" ht="13.8" thickBot="1">
      <c r="A14" s="10" t="s">
        <v>55</v>
      </c>
      <c r="B14" s="48">
        <v>225.32</v>
      </c>
      <c r="C14" s="53">
        <v>14500</v>
      </c>
      <c r="D14" s="7">
        <v>62.66</v>
      </c>
      <c r="E14" s="48">
        <v>231.41</v>
      </c>
      <c r="F14" s="6"/>
      <c r="G14" s="64">
        <f t="shared" si="0"/>
        <v>-6.0900000000000034</v>
      </c>
      <c r="H14" s="58">
        <f t="shared" si="1"/>
        <v>-2.631692666695477E-2</v>
      </c>
      <c r="J14" s="11"/>
      <c r="K14" s="11"/>
    </row>
    <row r="15" spans="1:11" ht="13.8" thickBot="1">
      <c r="A15" s="10" t="s">
        <v>56</v>
      </c>
      <c r="B15" s="48">
        <v>186.28</v>
      </c>
      <c r="C15" s="53">
        <v>14667.53</v>
      </c>
      <c r="D15" s="7">
        <v>76.31</v>
      </c>
      <c r="E15" s="48">
        <v>192.21</v>
      </c>
      <c r="F15" s="6"/>
      <c r="G15" s="64">
        <f t="shared" si="0"/>
        <v>-5.9300000000000068</v>
      </c>
      <c r="H15" s="58">
        <f t="shared" si="1"/>
        <v>-3.0851672649706084E-2</v>
      </c>
      <c r="J15" s="11"/>
      <c r="K15" s="11"/>
    </row>
    <row r="16" spans="1:11" ht="13.8" thickBot="1">
      <c r="A16" s="10" t="s">
        <v>57</v>
      </c>
      <c r="B16" s="48">
        <v>189.26</v>
      </c>
      <c r="C16" s="53">
        <v>10288.83</v>
      </c>
      <c r="D16" s="7">
        <v>54.57</v>
      </c>
      <c r="E16" s="48">
        <v>188.56</v>
      </c>
      <c r="F16" s="6"/>
      <c r="G16" s="64">
        <f t="shared" si="0"/>
        <v>0.69999999999998863</v>
      </c>
      <c r="H16" s="58">
        <f t="shared" si="1"/>
        <v>3.7123462028001092E-3</v>
      </c>
      <c r="J16" s="11"/>
      <c r="K16" s="11"/>
    </row>
    <row r="17" spans="1:11" ht="13.8" thickBot="1">
      <c r="A17" s="10" t="s">
        <v>58</v>
      </c>
      <c r="B17" s="48">
        <v>436.22</v>
      </c>
      <c r="C17" s="53">
        <v>20918.16</v>
      </c>
      <c r="D17" s="7">
        <v>47.28</v>
      </c>
      <c r="E17" s="48">
        <v>442.44</v>
      </c>
      <c r="F17" s="6"/>
      <c r="G17" s="64">
        <f t="shared" si="0"/>
        <v>-6.2199999999999704</v>
      </c>
      <c r="H17" s="58">
        <f t="shared" si="1"/>
        <v>-1.4058403399330916E-2</v>
      </c>
      <c r="J17" s="11"/>
      <c r="K17" s="11"/>
    </row>
    <row r="18" spans="1:11" ht="13.8" thickBot="1">
      <c r="A18" s="10" t="s">
        <v>59</v>
      </c>
      <c r="B18" s="48">
        <v>528.84</v>
      </c>
      <c r="C18" s="53">
        <v>22906</v>
      </c>
      <c r="D18" s="7">
        <v>43.41</v>
      </c>
      <c r="E18" s="48">
        <v>527.72</v>
      </c>
      <c r="F18" s="6"/>
      <c r="G18" s="64">
        <f t="shared" si="0"/>
        <v>1.1200000000000045</v>
      </c>
      <c r="H18" s="58">
        <f t="shared" si="1"/>
        <v>2.1223376032744722E-3</v>
      </c>
      <c r="J18" s="11"/>
      <c r="K18" s="11"/>
    </row>
    <row r="19" spans="1:11" ht="13.8" thickBot="1">
      <c r="A19" s="10" t="s">
        <v>60</v>
      </c>
      <c r="B19" s="48">
        <v>783.74</v>
      </c>
      <c r="C19" s="53">
        <v>29646.5</v>
      </c>
      <c r="D19" s="7">
        <v>39.65</v>
      </c>
      <c r="E19" s="48">
        <v>747.77</v>
      </c>
      <c r="F19" s="6"/>
      <c r="G19" s="64">
        <f t="shared" si="0"/>
        <v>35.970000000000027</v>
      </c>
      <c r="H19" s="58">
        <f t="shared" si="1"/>
        <v>4.8103026331626074E-2</v>
      </c>
      <c r="J19" s="11"/>
      <c r="K19" s="11"/>
    </row>
    <row r="20" spans="1:11" ht="13.8" thickBot="1">
      <c r="A20" s="10" t="s">
        <v>61</v>
      </c>
      <c r="B20" s="48">
        <v>649.08000000000004</v>
      </c>
      <c r="C20" s="53">
        <v>33362.699999999997</v>
      </c>
      <c r="D20" s="7">
        <v>51.85</v>
      </c>
      <c r="E20" s="48">
        <v>643.45000000000005</v>
      </c>
      <c r="F20" s="6"/>
      <c r="G20" s="64">
        <f t="shared" si="0"/>
        <v>5.6299999999999955</v>
      </c>
      <c r="H20" s="58">
        <f t="shared" si="1"/>
        <v>8.7497086020669745E-3</v>
      </c>
      <c r="J20" s="11"/>
      <c r="K20" s="11"/>
    </row>
    <row r="21" spans="1:11" ht="13.8" thickBot="1">
      <c r="A21" s="10" t="s">
        <v>62</v>
      </c>
      <c r="B21" s="48">
        <v>82.83</v>
      </c>
      <c r="C21" s="53">
        <v>5034.4799999999996</v>
      </c>
      <c r="D21" s="7">
        <v>57.68</v>
      </c>
      <c r="E21" s="48">
        <v>87.29</v>
      </c>
      <c r="F21" s="6"/>
      <c r="G21" s="64">
        <f t="shared" si="0"/>
        <v>-4.460000000000008</v>
      </c>
      <c r="H21" s="58">
        <f t="shared" si="1"/>
        <v>-5.1094054301752866E-2</v>
      </c>
      <c r="J21" s="11"/>
      <c r="K21" s="11"/>
    </row>
    <row r="22" spans="1:11" ht="13.8" thickBot="1">
      <c r="A22" s="10" t="s">
        <v>63</v>
      </c>
      <c r="B22" s="48">
        <v>538.83000000000004</v>
      </c>
      <c r="C22" s="53">
        <v>24426.69</v>
      </c>
      <c r="D22" s="7">
        <v>45.82</v>
      </c>
      <c r="E22" s="48">
        <v>533.12</v>
      </c>
      <c r="F22" s="6"/>
      <c r="G22" s="64">
        <f t="shared" si="0"/>
        <v>5.7100000000000364</v>
      </c>
      <c r="H22" s="58">
        <f t="shared" si="1"/>
        <v>1.0710534213685542E-2</v>
      </c>
      <c r="J22" s="11"/>
      <c r="K22" s="11"/>
    </row>
    <row r="23" spans="1:11" ht="13.8" thickBot="1">
      <c r="A23" s="10" t="s">
        <v>64</v>
      </c>
      <c r="B23" s="48">
        <v>520.24</v>
      </c>
      <c r="C23" s="53">
        <v>23724.52</v>
      </c>
      <c r="D23" s="7">
        <v>45.17</v>
      </c>
      <c r="E23" s="48">
        <v>525.23</v>
      </c>
      <c r="F23" s="6"/>
      <c r="G23" s="64">
        <f t="shared" si="0"/>
        <v>-4.9900000000000091</v>
      </c>
      <c r="H23" s="58">
        <f t="shared" si="1"/>
        <v>-9.5005997372579806E-3</v>
      </c>
      <c r="J23" s="11"/>
      <c r="K23" s="11"/>
    </row>
    <row r="24" spans="1:11" ht="13.8" thickBot="1">
      <c r="A24" s="10" t="s">
        <v>65</v>
      </c>
      <c r="B24" s="48">
        <v>73.7</v>
      </c>
      <c r="C24" s="53">
        <v>4977.3999999999996</v>
      </c>
      <c r="D24" s="7">
        <v>68.37</v>
      </c>
      <c r="E24" s="48">
        <v>72.8</v>
      </c>
      <c r="F24" s="6"/>
      <c r="G24" s="64">
        <f t="shared" si="0"/>
        <v>0.90000000000000568</v>
      </c>
      <c r="H24" s="58">
        <f t="shared" si="1"/>
        <v>1.2362637362637442E-2</v>
      </c>
      <c r="J24" s="11"/>
      <c r="K24" s="11"/>
    </row>
    <row r="25" spans="1:11" ht="13.8" thickBot="1">
      <c r="A25" s="10" t="s">
        <v>66</v>
      </c>
      <c r="B25" s="48">
        <v>159.96</v>
      </c>
      <c r="C25" s="53">
        <v>9000</v>
      </c>
      <c r="D25" s="7">
        <v>54.97</v>
      </c>
      <c r="E25" s="48">
        <v>163.72</v>
      </c>
      <c r="F25" s="6"/>
      <c r="G25" s="64">
        <f t="shared" ref="G25:G50" si="2">B25-E25</f>
        <v>-3.7599999999999909</v>
      </c>
      <c r="H25" s="58">
        <f t="shared" ref="H25:H50" si="3">+G25/E25</f>
        <v>-2.2966039579770284E-2</v>
      </c>
      <c r="J25" s="11"/>
      <c r="K25" s="11"/>
    </row>
    <row r="26" spans="1:11" ht="13.8" thickBot="1">
      <c r="A26" s="10" t="s">
        <v>67</v>
      </c>
      <c r="B26" s="48">
        <v>792.02</v>
      </c>
      <c r="C26" s="53">
        <v>26189.919999999998</v>
      </c>
      <c r="D26" s="7">
        <v>33.22</v>
      </c>
      <c r="E26" s="48">
        <v>788.31</v>
      </c>
      <c r="F26" s="6"/>
      <c r="G26" s="64">
        <f t="shared" si="2"/>
        <v>3.7100000000000364</v>
      </c>
      <c r="H26" s="58">
        <f t="shared" si="3"/>
        <v>4.7062703758674086E-3</v>
      </c>
      <c r="J26" s="11"/>
      <c r="K26" s="11"/>
    </row>
    <row r="27" spans="1:11" ht="13.8" thickBot="1">
      <c r="A27" s="10" t="s">
        <v>68</v>
      </c>
      <c r="B27" s="48">
        <v>460.93</v>
      </c>
      <c r="C27" s="53">
        <v>20000</v>
      </c>
      <c r="D27" s="7">
        <v>43.14</v>
      </c>
      <c r="E27" s="48">
        <v>463.56</v>
      </c>
      <c r="F27" s="6"/>
      <c r="G27" s="64">
        <f t="shared" si="2"/>
        <v>-2.6299999999999955</v>
      </c>
      <c r="H27" s="58">
        <f t="shared" si="3"/>
        <v>-5.6734834757097147E-3</v>
      </c>
      <c r="J27" s="11"/>
      <c r="K27" s="11"/>
    </row>
    <row r="28" spans="1:11" ht="13.8" thickBot="1">
      <c r="A28" s="10" t="s">
        <v>69</v>
      </c>
      <c r="B28" s="48">
        <v>343.17</v>
      </c>
      <c r="C28" s="53">
        <v>13912.02</v>
      </c>
      <c r="D28" s="7">
        <v>41.05</v>
      </c>
      <c r="E28" s="48">
        <v>338.88</v>
      </c>
      <c r="F28" s="6"/>
      <c r="G28" s="64">
        <f t="shared" si="2"/>
        <v>4.2900000000000205</v>
      </c>
      <c r="H28" s="58">
        <f t="shared" si="3"/>
        <v>1.2659348441926406E-2</v>
      </c>
      <c r="J28" s="11"/>
      <c r="K28" s="11"/>
    </row>
    <row r="29" spans="1:11" ht="13.8" thickBot="1">
      <c r="A29" s="10" t="s">
        <v>70</v>
      </c>
      <c r="B29" s="48">
        <v>118.72</v>
      </c>
      <c r="C29" s="53">
        <v>5800</v>
      </c>
      <c r="D29" s="7">
        <v>50.31</v>
      </c>
      <c r="E29" s="48">
        <v>115.29</v>
      </c>
      <c r="F29" s="6"/>
      <c r="G29" s="64">
        <f t="shared" si="2"/>
        <v>3.4299999999999926</v>
      </c>
      <c r="H29" s="58">
        <f t="shared" si="3"/>
        <v>2.9751062537947719E-2</v>
      </c>
      <c r="J29" s="11"/>
      <c r="K29" s="11"/>
    </row>
    <row r="30" spans="1:11" ht="13.8" thickBot="1">
      <c r="A30" s="10" t="s">
        <v>71</v>
      </c>
      <c r="B30" s="48">
        <v>900.45</v>
      </c>
      <c r="C30" s="53">
        <v>37130.06</v>
      </c>
      <c r="D30" s="7">
        <v>42.33</v>
      </c>
      <c r="E30" s="48">
        <v>877.22</v>
      </c>
      <c r="F30" s="6"/>
      <c r="G30" s="64">
        <f t="shared" si="2"/>
        <v>23.230000000000018</v>
      </c>
      <c r="H30" s="58">
        <f t="shared" si="3"/>
        <v>2.6481384373361321E-2</v>
      </c>
      <c r="J30" s="11"/>
      <c r="K30" s="11"/>
    </row>
    <row r="31" spans="1:11" ht="13.8" thickBot="1">
      <c r="A31" s="10" t="s">
        <v>72</v>
      </c>
      <c r="B31" s="48">
        <v>116.48</v>
      </c>
      <c r="C31" s="53">
        <v>550</v>
      </c>
      <c r="D31" s="7">
        <v>4.9800000000000004</v>
      </c>
      <c r="E31" s="48">
        <v>110.42</v>
      </c>
      <c r="F31" s="6"/>
      <c r="G31" s="64">
        <f t="shared" si="2"/>
        <v>6.0600000000000023</v>
      </c>
      <c r="H31" s="58">
        <f t="shared" si="3"/>
        <v>5.4881362072088408E-2</v>
      </c>
      <c r="J31" s="11"/>
      <c r="K31" s="11"/>
    </row>
    <row r="32" spans="1:11" ht="13.8" thickBot="1">
      <c r="A32" s="10" t="s">
        <v>73</v>
      </c>
      <c r="B32" s="48">
        <v>96.82</v>
      </c>
      <c r="C32" s="53">
        <v>5934</v>
      </c>
      <c r="D32" s="7">
        <v>62.05</v>
      </c>
      <c r="E32" s="48">
        <v>95.64</v>
      </c>
      <c r="F32" s="6"/>
      <c r="G32" s="64">
        <f t="shared" si="2"/>
        <v>1.1799999999999926</v>
      </c>
      <c r="H32" s="58">
        <f t="shared" si="3"/>
        <v>1.2337933918862324E-2</v>
      </c>
      <c r="J32" s="11"/>
      <c r="K32" s="11"/>
    </row>
    <row r="33" spans="1:11" ht="13.8" thickBot="1">
      <c r="A33" s="10" t="s">
        <v>74</v>
      </c>
      <c r="B33" s="48">
        <v>713.79</v>
      </c>
      <c r="C33" s="53">
        <v>22521.97</v>
      </c>
      <c r="D33" s="7">
        <v>31.65</v>
      </c>
      <c r="E33" s="48">
        <v>711.65</v>
      </c>
      <c r="F33" s="6"/>
      <c r="G33" s="64">
        <f t="shared" si="2"/>
        <v>2.1399999999999864</v>
      </c>
      <c r="H33" s="58">
        <f t="shared" si="3"/>
        <v>3.0070961849223443E-3</v>
      </c>
      <c r="J33" s="11"/>
      <c r="K33" s="11"/>
    </row>
    <row r="34" spans="1:11" ht="13.8" thickBot="1">
      <c r="A34" s="10" t="s">
        <v>75</v>
      </c>
      <c r="B34" s="48">
        <v>310.69</v>
      </c>
      <c r="C34" s="53">
        <v>16000</v>
      </c>
      <c r="D34" s="7">
        <v>51.3</v>
      </c>
      <c r="E34" s="48">
        <v>311.89</v>
      </c>
      <c r="F34" s="6"/>
      <c r="G34" s="64">
        <f t="shared" si="2"/>
        <v>-1.1999999999999886</v>
      </c>
      <c r="H34" s="58">
        <f t="shared" si="3"/>
        <v>-3.8475103401840031E-3</v>
      </c>
      <c r="J34" s="11"/>
      <c r="K34" s="11"/>
    </row>
    <row r="35" spans="1:11" ht="13.8" thickBot="1">
      <c r="A35" s="10" t="s">
        <v>76</v>
      </c>
      <c r="B35" s="48">
        <v>338.43</v>
      </c>
      <c r="C35" s="53">
        <v>22905.35</v>
      </c>
      <c r="D35" s="7">
        <v>66.69</v>
      </c>
      <c r="E35" s="48">
        <v>343.46</v>
      </c>
      <c r="F35" s="6"/>
      <c r="G35" s="64">
        <f t="shared" si="2"/>
        <v>-5.0299999999999727</v>
      </c>
      <c r="H35" s="58">
        <f t="shared" si="3"/>
        <v>-1.4645082396785573E-2</v>
      </c>
      <c r="J35" s="11"/>
      <c r="K35" s="11"/>
    </row>
    <row r="36" spans="1:11" ht="13.8" thickBot="1">
      <c r="A36" s="10" t="s">
        <v>77</v>
      </c>
      <c r="B36" s="48">
        <v>112.52</v>
      </c>
      <c r="C36" s="53">
        <v>10000</v>
      </c>
      <c r="D36" s="7">
        <v>88.75</v>
      </c>
      <c r="E36" s="48">
        <v>112.68</v>
      </c>
      <c r="F36" s="6"/>
      <c r="G36" s="64">
        <f t="shared" si="2"/>
        <v>-0.1600000000000108</v>
      </c>
      <c r="H36" s="58">
        <f t="shared" si="3"/>
        <v>-1.419950301739535E-3</v>
      </c>
      <c r="J36" s="11"/>
      <c r="K36" s="11"/>
    </row>
    <row r="37" spans="1:11" ht="13.8" thickBot="1">
      <c r="A37" s="10" t="s">
        <v>78</v>
      </c>
      <c r="B37" s="48">
        <v>38.08</v>
      </c>
      <c r="C37" s="53">
        <v>0</v>
      </c>
      <c r="D37" s="7">
        <v>0</v>
      </c>
      <c r="E37" s="48">
        <v>37.61</v>
      </c>
      <c r="F37" s="6"/>
      <c r="G37" s="64">
        <f t="shared" si="2"/>
        <v>0.46999999999999886</v>
      </c>
      <c r="H37" s="58">
        <f t="shared" si="3"/>
        <v>1.2496676415846819E-2</v>
      </c>
      <c r="J37" s="11"/>
      <c r="K37" s="11"/>
    </row>
    <row r="38" spans="1:11" ht="13.8" thickBot="1">
      <c r="A38" s="10" t="s">
        <v>79</v>
      </c>
      <c r="B38" s="48">
        <v>170.69</v>
      </c>
      <c r="C38" s="53">
        <v>6000</v>
      </c>
      <c r="D38" s="7">
        <v>35.04</v>
      </c>
      <c r="E38" s="48">
        <v>171.24</v>
      </c>
      <c r="F38" s="6"/>
      <c r="G38" s="64">
        <f t="shared" si="2"/>
        <v>-0.55000000000001137</v>
      </c>
      <c r="H38" s="58">
        <f t="shared" si="3"/>
        <v>-3.2118663863583939E-3</v>
      </c>
      <c r="J38" s="11"/>
      <c r="K38" s="11"/>
    </row>
    <row r="39" spans="1:11" ht="13.8" thickBot="1">
      <c r="A39" s="10" t="s">
        <v>80</v>
      </c>
      <c r="B39" s="48">
        <v>294.7</v>
      </c>
      <c r="C39" s="53">
        <v>16286.4</v>
      </c>
      <c r="D39" s="7">
        <v>55.34</v>
      </c>
      <c r="E39" s="48">
        <v>294.32</v>
      </c>
      <c r="F39" s="6"/>
      <c r="G39" s="64">
        <f t="shared" si="2"/>
        <v>0.37999999999999545</v>
      </c>
      <c r="H39" s="58">
        <f t="shared" si="3"/>
        <v>1.2911117151399682E-3</v>
      </c>
      <c r="J39" s="11"/>
      <c r="K39" s="11"/>
    </row>
    <row r="40" spans="1:11" ht="13.8" thickBot="1">
      <c r="A40" s="10" t="s">
        <v>81</v>
      </c>
      <c r="B40" s="48">
        <v>204.87</v>
      </c>
      <c r="C40" s="53">
        <v>8213.3799999999992</v>
      </c>
      <c r="D40" s="7">
        <v>40.630000000000003</v>
      </c>
      <c r="E40" s="48">
        <v>202.14</v>
      </c>
      <c r="F40" s="6"/>
      <c r="G40" s="64">
        <f t="shared" si="2"/>
        <v>2.7300000000000182</v>
      </c>
      <c r="H40" s="58">
        <f t="shared" si="3"/>
        <v>1.3505491243692581E-2</v>
      </c>
      <c r="J40" s="11"/>
      <c r="K40" s="11"/>
    </row>
    <row r="41" spans="1:11" ht="13.8" thickBot="1">
      <c r="A41" s="10" t="s">
        <v>82</v>
      </c>
      <c r="B41" s="48">
        <v>52.8</v>
      </c>
      <c r="C41" s="53">
        <v>0</v>
      </c>
      <c r="D41" s="7">
        <v>0</v>
      </c>
      <c r="E41" s="48">
        <v>50.07</v>
      </c>
      <c r="F41" s="6"/>
      <c r="G41" s="64">
        <f t="shared" si="2"/>
        <v>2.7299999999999969</v>
      </c>
      <c r="H41" s="58">
        <f t="shared" si="3"/>
        <v>5.4523666866386995E-2</v>
      </c>
      <c r="J41" s="11"/>
      <c r="K41" s="11"/>
    </row>
    <row r="42" spans="1:11" ht="13.8" thickBot="1">
      <c r="A42" s="10" t="s">
        <v>83</v>
      </c>
      <c r="B42" s="48">
        <v>138.04</v>
      </c>
      <c r="C42" s="53">
        <v>5498.92</v>
      </c>
      <c r="D42" s="7">
        <v>39.19</v>
      </c>
      <c r="E42" s="48">
        <v>140.33000000000001</v>
      </c>
      <c r="F42" s="6"/>
      <c r="G42" s="64">
        <f t="shared" si="2"/>
        <v>-2.2900000000000205</v>
      </c>
      <c r="H42" s="58">
        <f t="shared" si="3"/>
        <v>-1.6318677403263881E-2</v>
      </c>
      <c r="J42" s="11"/>
      <c r="K42" s="11"/>
    </row>
    <row r="43" spans="1:11" ht="13.8" thickBot="1">
      <c r="A43" s="10" t="s">
        <v>84</v>
      </c>
      <c r="B43" s="48">
        <v>43.54</v>
      </c>
      <c r="C43" s="53">
        <v>1225</v>
      </c>
      <c r="D43" s="7">
        <v>29.22</v>
      </c>
      <c r="E43" s="48">
        <v>41.92</v>
      </c>
      <c r="F43" s="6"/>
      <c r="G43" s="64">
        <f t="shared" si="2"/>
        <v>1.6199999999999974</v>
      </c>
      <c r="H43" s="58">
        <f t="shared" si="3"/>
        <v>3.8645038167938871E-2</v>
      </c>
      <c r="J43" s="11"/>
      <c r="K43" s="11"/>
    </row>
    <row r="44" spans="1:11" ht="13.8" thickBot="1">
      <c r="A44" s="10" t="s">
        <v>85</v>
      </c>
      <c r="B44" s="48">
        <v>443.77</v>
      </c>
      <c r="C44" s="53">
        <v>20604</v>
      </c>
      <c r="D44" s="7">
        <v>46.75</v>
      </c>
      <c r="E44" s="48">
        <v>440.71</v>
      </c>
      <c r="F44" s="6"/>
      <c r="G44" s="64">
        <f t="shared" si="2"/>
        <v>3.0600000000000023</v>
      </c>
      <c r="H44" s="58">
        <f t="shared" si="3"/>
        <v>6.943341426334783E-3</v>
      </c>
      <c r="J44" s="11"/>
      <c r="K44" s="11"/>
    </row>
    <row r="45" spans="1:11" ht="13.8" thickBot="1">
      <c r="A45" s="10" t="s">
        <v>86</v>
      </c>
      <c r="B45" s="48">
        <v>84.42</v>
      </c>
      <c r="C45" s="53">
        <v>2500</v>
      </c>
      <c r="D45" s="7">
        <v>29.6</v>
      </c>
      <c r="E45" s="48">
        <v>84.45</v>
      </c>
      <c r="F45" s="6"/>
      <c r="G45" s="64">
        <f t="shared" si="2"/>
        <v>-3.0000000000001137E-2</v>
      </c>
      <c r="H45" s="58">
        <f t="shared" si="3"/>
        <v>-3.5523978685614131E-4</v>
      </c>
      <c r="J45" s="11"/>
      <c r="K45" s="11"/>
    </row>
    <row r="46" spans="1:11" ht="13.8" thickBot="1">
      <c r="A46" s="10" t="s">
        <v>87</v>
      </c>
      <c r="B46" s="48">
        <v>263.32</v>
      </c>
      <c r="C46" s="53">
        <v>9000</v>
      </c>
      <c r="D46" s="7">
        <v>33.97</v>
      </c>
      <c r="E46" s="48">
        <v>264.91000000000003</v>
      </c>
      <c r="F46" s="6"/>
      <c r="G46" s="64">
        <f t="shared" si="2"/>
        <v>-1.5900000000000318</v>
      </c>
      <c r="H46" s="58">
        <f t="shared" si="3"/>
        <v>-6.0020384281455272E-3</v>
      </c>
      <c r="J46" s="11"/>
      <c r="K46" s="11"/>
    </row>
    <row r="47" spans="1:11" ht="13.8" thickBot="1">
      <c r="A47" s="10" t="s">
        <v>88</v>
      </c>
      <c r="B47" s="48">
        <v>532.95000000000005</v>
      </c>
      <c r="C47" s="53">
        <v>17437.75</v>
      </c>
      <c r="D47" s="7">
        <v>33.06</v>
      </c>
      <c r="E47" s="48">
        <v>527.41</v>
      </c>
      <c r="F47" s="6"/>
      <c r="G47" s="64">
        <f t="shared" si="2"/>
        <v>5.5400000000000773</v>
      </c>
      <c r="H47" s="58">
        <f t="shared" si="3"/>
        <v>1.0504161847519155E-2</v>
      </c>
      <c r="J47" s="11"/>
      <c r="K47" s="11"/>
    </row>
    <row r="48" spans="1:11" ht="13.8" thickBot="1">
      <c r="A48" s="10" t="s">
        <v>89</v>
      </c>
      <c r="B48" s="48">
        <v>16.13</v>
      </c>
      <c r="C48" s="53">
        <v>0</v>
      </c>
      <c r="D48" s="7">
        <v>0</v>
      </c>
      <c r="E48" s="48">
        <v>10.36</v>
      </c>
      <c r="F48" s="6"/>
      <c r="G48" s="64">
        <f t="shared" si="2"/>
        <v>5.77</v>
      </c>
      <c r="H48" s="58">
        <f t="shared" si="3"/>
        <v>0.55694980694980689</v>
      </c>
      <c r="J48" s="11"/>
      <c r="K48" s="11"/>
    </row>
    <row r="49" spans="1:11" ht="13.8" thickBot="1">
      <c r="A49" s="10" t="s">
        <v>90</v>
      </c>
      <c r="B49" s="48">
        <v>934.76</v>
      </c>
      <c r="C49" s="53">
        <v>100133.1</v>
      </c>
      <c r="D49" s="7">
        <v>107.2</v>
      </c>
      <c r="E49" s="48">
        <v>934.06</v>
      </c>
      <c r="F49" s="6"/>
      <c r="G49" s="64">
        <f t="shared" si="2"/>
        <v>0.70000000000004547</v>
      </c>
      <c r="H49" s="58">
        <f t="shared" si="3"/>
        <v>7.4941652570503553E-4</v>
      </c>
      <c r="J49" s="11"/>
      <c r="K49" s="11"/>
    </row>
    <row r="50" spans="1:11" ht="13.8" thickBot="1">
      <c r="A50" s="10" t="s">
        <v>91</v>
      </c>
      <c r="B50" s="48">
        <v>110.62</v>
      </c>
      <c r="C50" s="53">
        <v>5500</v>
      </c>
      <c r="D50" s="7">
        <v>49.71</v>
      </c>
      <c r="E50" s="48">
        <v>110.64</v>
      </c>
      <c r="F50" s="6"/>
      <c r="G50" s="64">
        <f t="shared" si="2"/>
        <v>-1.9999999999996021E-2</v>
      </c>
      <c r="H50" s="58">
        <f t="shared" si="3"/>
        <v>-1.80766449746891E-4</v>
      </c>
      <c r="J50" s="11"/>
      <c r="K50" s="11"/>
    </row>
    <row r="51" spans="1:11" ht="13.8" thickBot="1">
      <c r="A51" s="10" t="s">
        <v>92</v>
      </c>
      <c r="B51" s="48">
        <v>284.20999999999998</v>
      </c>
      <c r="C51" s="53">
        <v>28103</v>
      </c>
      <c r="D51" s="7">
        <v>98.29</v>
      </c>
      <c r="E51" s="48">
        <v>285.91000000000003</v>
      </c>
      <c r="F51" s="6"/>
      <c r="G51" s="64">
        <f t="shared" si="0"/>
        <v>-1.7000000000000455</v>
      </c>
      <c r="H51" s="58">
        <f t="shared" si="1"/>
        <v>-5.9459270399777739E-3</v>
      </c>
      <c r="J51" s="11"/>
      <c r="K51" s="11"/>
    </row>
    <row r="52" spans="1:11" ht="13.8" thickBot="1">
      <c r="A52" s="10" t="s">
        <v>93</v>
      </c>
      <c r="B52" s="48">
        <v>4888.62</v>
      </c>
      <c r="C52" s="53">
        <v>516201</v>
      </c>
      <c r="D52" s="7">
        <v>106.43</v>
      </c>
      <c r="E52" s="48">
        <v>4850.07</v>
      </c>
      <c r="F52" s="6"/>
      <c r="G52" s="64">
        <f t="shared" si="0"/>
        <v>38.550000000000182</v>
      </c>
      <c r="H52" s="58">
        <f t="shared" si="1"/>
        <v>7.9483388899542033E-3</v>
      </c>
      <c r="J52" s="11"/>
      <c r="K52" s="11"/>
    </row>
    <row r="53" spans="1:11" ht="13.8" thickBot="1">
      <c r="A53" s="10" t="s">
        <v>94</v>
      </c>
      <c r="B53" s="48">
        <v>3048.33</v>
      </c>
      <c r="C53" s="53">
        <v>189000</v>
      </c>
      <c r="D53" s="7">
        <v>63.63</v>
      </c>
      <c r="E53" s="48">
        <v>2970.11</v>
      </c>
      <c r="F53" s="6"/>
      <c r="G53" s="64">
        <f t="shared" si="0"/>
        <v>78.2199999999998</v>
      </c>
      <c r="H53" s="58">
        <f t="shared" si="1"/>
        <v>2.6335724939480287E-2</v>
      </c>
      <c r="J53" s="11"/>
      <c r="K53" s="11"/>
    </row>
    <row r="54" spans="1:11" ht="13.8" thickBot="1">
      <c r="A54" s="10" t="s">
        <v>95</v>
      </c>
      <c r="B54" s="48">
        <v>164.34</v>
      </c>
      <c r="C54" s="53">
        <v>0</v>
      </c>
      <c r="D54" s="7">
        <v>0</v>
      </c>
      <c r="E54" s="48">
        <v>153.21</v>
      </c>
      <c r="F54" s="6"/>
      <c r="G54" s="64">
        <f t="shared" si="0"/>
        <v>11.129999999999995</v>
      </c>
      <c r="H54" s="58">
        <f t="shared" si="1"/>
        <v>7.264538868220087E-2</v>
      </c>
      <c r="J54" s="11"/>
      <c r="K54" s="11"/>
    </row>
    <row r="55" spans="1:11" ht="13.8" thickBot="1">
      <c r="A55" s="10" t="s">
        <v>96</v>
      </c>
      <c r="B55" s="48">
        <v>1065.7</v>
      </c>
      <c r="C55" s="53">
        <v>24771.72</v>
      </c>
      <c r="D55" s="7">
        <v>23.18</v>
      </c>
      <c r="E55" s="48">
        <v>1068.68</v>
      </c>
      <c r="F55" s="6"/>
      <c r="G55" s="64">
        <f t="shared" si="0"/>
        <v>-2.9800000000000182</v>
      </c>
      <c r="H55" s="58">
        <f t="shared" si="1"/>
        <v>-2.7884867312946982E-3</v>
      </c>
      <c r="J55" s="11"/>
      <c r="K55" s="11"/>
    </row>
    <row r="56" spans="1:11" ht="13.8" thickBot="1">
      <c r="A56" s="10" t="s">
        <v>97</v>
      </c>
      <c r="B56" s="48">
        <v>30.58</v>
      </c>
      <c r="C56" s="53">
        <v>0</v>
      </c>
      <c r="D56" s="7">
        <v>0</v>
      </c>
      <c r="E56" s="48">
        <v>30.88</v>
      </c>
      <c r="F56" s="6"/>
      <c r="G56" s="64">
        <f t="shared" si="0"/>
        <v>-0.30000000000000071</v>
      </c>
      <c r="H56" s="58">
        <f t="shared" si="1"/>
        <v>-9.7150259067357754E-3</v>
      </c>
      <c r="J56" s="11"/>
      <c r="K56" s="11"/>
    </row>
    <row r="57" spans="1:11" ht="13.8" thickBot="1">
      <c r="A57" s="10" t="s">
        <v>98</v>
      </c>
      <c r="B57" s="48">
        <v>216.59</v>
      </c>
      <c r="C57" s="53">
        <v>5000</v>
      </c>
      <c r="D57" s="7">
        <v>25.45</v>
      </c>
      <c r="E57" s="48">
        <v>196.43</v>
      </c>
      <c r="F57" s="6"/>
      <c r="G57" s="64">
        <f t="shared" si="0"/>
        <v>20.159999999999997</v>
      </c>
      <c r="H57" s="58">
        <f t="shared" si="1"/>
        <v>0.10263198085832101</v>
      </c>
      <c r="J57" s="11"/>
      <c r="K57" s="11"/>
    </row>
    <row r="58" spans="1:11" ht="13.8" thickBot="1">
      <c r="A58" s="10" t="s">
        <v>99</v>
      </c>
      <c r="B58" s="48">
        <v>33.85</v>
      </c>
      <c r="C58" s="53">
        <v>0</v>
      </c>
      <c r="D58" s="7">
        <v>0</v>
      </c>
      <c r="E58" s="48">
        <v>34.01</v>
      </c>
      <c r="F58" s="6"/>
      <c r="G58" s="64">
        <f t="shared" si="0"/>
        <v>-0.15999999999999659</v>
      </c>
      <c r="H58" s="58">
        <f t="shared" si="1"/>
        <v>-4.704498676859647E-3</v>
      </c>
      <c r="J58" s="11"/>
      <c r="K58" s="11"/>
    </row>
    <row r="59" spans="1:11" ht="13.8" thickBot="1">
      <c r="A59" s="10" t="s">
        <v>100</v>
      </c>
      <c r="B59" s="48">
        <v>355.26</v>
      </c>
      <c r="C59" s="53">
        <v>9574.65</v>
      </c>
      <c r="D59" s="7">
        <v>26.34</v>
      </c>
      <c r="E59" s="48">
        <v>363.44</v>
      </c>
      <c r="F59" s="6"/>
      <c r="G59" s="64">
        <f t="shared" si="0"/>
        <v>-8.1800000000000068</v>
      </c>
      <c r="H59" s="58">
        <f t="shared" si="1"/>
        <v>-2.2507153863086084E-2</v>
      </c>
      <c r="J59" s="11"/>
      <c r="K59" s="11"/>
    </row>
    <row r="60" spans="1:11" ht="13.8" thickBot="1">
      <c r="A60" s="10" t="s">
        <v>101</v>
      </c>
      <c r="B60" s="48">
        <v>2101.61</v>
      </c>
      <c r="C60" s="53">
        <v>130159.78</v>
      </c>
      <c r="D60" s="7">
        <v>63.54</v>
      </c>
      <c r="E60" s="48">
        <v>2048.4699999999998</v>
      </c>
      <c r="F60" s="6"/>
      <c r="G60" s="64">
        <f t="shared" si="0"/>
        <v>53.140000000000327</v>
      </c>
      <c r="H60" s="58">
        <f t="shared" si="1"/>
        <v>2.5941312296494618E-2</v>
      </c>
      <c r="J60" s="11"/>
      <c r="K60" s="11"/>
    </row>
    <row r="61" spans="1:11" ht="13.8" thickBot="1">
      <c r="A61" s="10" t="s">
        <v>102</v>
      </c>
      <c r="B61" s="48">
        <v>41.96</v>
      </c>
      <c r="C61" s="53">
        <v>0</v>
      </c>
      <c r="D61" s="7">
        <v>0</v>
      </c>
      <c r="E61" s="48">
        <v>41.02</v>
      </c>
      <c r="F61" s="6"/>
      <c r="G61" s="64">
        <f t="shared" si="0"/>
        <v>0.93999999999999773</v>
      </c>
      <c r="H61" s="58">
        <f t="shared" si="1"/>
        <v>2.2915650901998968E-2</v>
      </c>
      <c r="J61" s="11"/>
      <c r="K61" s="11"/>
    </row>
    <row r="62" spans="1:11" ht="13.8" thickBot="1">
      <c r="A62" s="10" t="s">
        <v>103</v>
      </c>
      <c r="B62" s="48">
        <v>169.49</v>
      </c>
      <c r="C62" s="53">
        <v>9742.43</v>
      </c>
      <c r="D62" s="7">
        <v>58.71</v>
      </c>
      <c r="E62" s="48">
        <v>165.95</v>
      </c>
      <c r="F62" s="6"/>
      <c r="G62" s="64">
        <f t="shared" si="0"/>
        <v>3.5400000000000205</v>
      </c>
      <c r="H62" s="58">
        <f t="shared" si="1"/>
        <v>2.1331726423621699E-2</v>
      </c>
      <c r="J62" s="11"/>
      <c r="K62" s="11"/>
    </row>
    <row r="63" spans="1:11" ht="13.8" thickBot="1">
      <c r="A63" s="10" t="s">
        <v>104</v>
      </c>
      <c r="B63" s="48">
        <v>1256.0899999999999</v>
      </c>
      <c r="C63" s="53">
        <v>62201.760000000002</v>
      </c>
      <c r="D63" s="7">
        <v>50.95</v>
      </c>
      <c r="E63" s="48">
        <v>1220.77</v>
      </c>
      <c r="F63" s="6"/>
      <c r="G63" s="64">
        <f t="shared" si="0"/>
        <v>35.319999999999936</v>
      </c>
      <c r="H63" s="58">
        <f t="shared" si="1"/>
        <v>2.8932558958689954E-2</v>
      </c>
      <c r="J63" s="11"/>
      <c r="K63" s="11"/>
    </row>
    <row r="64" spans="1:11" ht="13.8" thickBot="1">
      <c r="A64" s="10" t="s">
        <v>105</v>
      </c>
      <c r="B64" s="48">
        <v>181.54</v>
      </c>
      <c r="C64" s="53">
        <v>7000</v>
      </c>
      <c r="D64" s="7">
        <v>39.47</v>
      </c>
      <c r="E64" s="48">
        <v>177.37</v>
      </c>
      <c r="F64" s="6"/>
      <c r="G64" s="64">
        <f t="shared" si="0"/>
        <v>4.1699999999999875</v>
      </c>
      <c r="H64" s="58">
        <f t="shared" si="1"/>
        <v>2.3510176467271732E-2</v>
      </c>
      <c r="J64" s="11"/>
      <c r="K64" s="11"/>
    </row>
    <row r="65" spans="1:11" ht="13.8" thickBot="1">
      <c r="A65" s="10" t="s">
        <v>106</v>
      </c>
      <c r="B65" s="48">
        <v>464.9</v>
      </c>
      <c r="C65" s="53">
        <v>24383.5</v>
      </c>
      <c r="D65" s="7">
        <v>57.45</v>
      </c>
      <c r="E65" s="48">
        <v>424.43</v>
      </c>
      <c r="F65" s="6"/>
      <c r="G65" s="64">
        <f t="shared" si="0"/>
        <v>40.46999999999997</v>
      </c>
      <c r="H65" s="58">
        <f t="shared" si="1"/>
        <v>9.5351412482623688E-2</v>
      </c>
      <c r="J65" s="11"/>
      <c r="K65" s="11"/>
    </row>
    <row r="66" spans="1:11" ht="13.8" thickBot="1">
      <c r="A66" s="10" t="s">
        <v>107</v>
      </c>
      <c r="B66" s="48">
        <v>99.68</v>
      </c>
      <c r="C66" s="53">
        <v>4000</v>
      </c>
      <c r="D66" s="7">
        <v>40.119999999999997</v>
      </c>
      <c r="E66" s="48">
        <v>99.71</v>
      </c>
      <c r="F66" s="6"/>
      <c r="G66" s="64">
        <f t="shared" si="0"/>
        <v>-2.9999999999986926E-2</v>
      </c>
      <c r="H66" s="58">
        <f t="shared" si="1"/>
        <v>-3.0087253033784904E-4</v>
      </c>
      <c r="J66" s="11"/>
      <c r="K66" s="11"/>
    </row>
    <row r="67" spans="1:11" ht="13.8" thickBot="1">
      <c r="A67" s="10" t="s">
        <v>108</v>
      </c>
      <c r="B67" s="48">
        <v>404.35</v>
      </c>
      <c r="C67" s="53">
        <v>9000</v>
      </c>
      <c r="D67" s="7">
        <v>22.05</v>
      </c>
      <c r="E67" s="48">
        <v>408.24</v>
      </c>
      <c r="F67" s="6"/>
      <c r="G67" s="64">
        <f t="shared" si="0"/>
        <v>-3.8899999999999864</v>
      </c>
      <c r="H67" s="58">
        <f t="shared" si="1"/>
        <v>-9.5287086027826436E-3</v>
      </c>
      <c r="J67" s="11"/>
      <c r="K67" s="11"/>
    </row>
    <row r="68" spans="1:11" ht="13.8" thickBot="1">
      <c r="A68" s="10" t="s">
        <v>109</v>
      </c>
      <c r="B68" s="48">
        <v>502.41</v>
      </c>
      <c r="C68" s="6">
        <v>16475</v>
      </c>
      <c r="D68" s="7">
        <v>32.590000000000003</v>
      </c>
      <c r="E68" s="48">
        <v>505.45</v>
      </c>
      <c r="F68" s="6"/>
      <c r="G68" s="64">
        <f t="shared" si="0"/>
        <v>-3.0399999999999636</v>
      </c>
      <c r="H68" s="58">
        <f t="shared" si="1"/>
        <v>-6.0144425759223732E-3</v>
      </c>
      <c r="K68" s="11"/>
    </row>
    <row r="69" spans="1:11" ht="13.8" thickBot="1">
      <c r="A69" s="10" t="s">
        <v>110</v>
      </c>
      <c r="B69" s="48">
        <v>186.54</v>
      </c>
      <c r="C69" s="6">
        <v>24423.9</v>
      </c>
      <c r="D69" s="7">
        <v>133.77000000000001</v>
      </c>
      <c r="E69" s="6">
        <v>182.58</v>
      </c>
      <c r="F69" s="6"/>
      <c r="G69" s="64">
        <f t="shared" si="0"/>
        <v>3.9599999999999795</v>
      </c>
      <c r="H69" s="58">
        <f t="shared" si="1"/>
        <v>2.1689122576404748E-2</v>
      </c>
      <c r="K69" s="11"/>
    </row>
    <row r="70" spans="1:11">
      <c r="A70" s="10"/>
      <c r="B70" s="48"/>
      <c r="C70" s="6"/>
      <c r="D70" s="8"/>
      <c r="E70" s="6"/>
      <c r="F70" s="6"/>
      <c r="G70" s="64">
        <f t="shared" si="0"/>
        <v>0</v>
      </c>
      <c r="H70" s="58"/>
      <c r="K70" s="11"/>
    </row>
    <row r="71" spans="1:11" ht="13.8" thickBot="1">
      <c r="A71" s="10"/>
      <c r="B71" s="8"/>
      <c r="C71" s="49"/>
      <c r="D71" s="8"/>
      <c r="E71" s="6"/>
      <c r="F71" s="6"/>
      <c r="G71" s="64"/>
      <c r="H71" s="54"/>
      <c r="K71" s="11"/>
    </row>
    <row r="72" spans="1:11" ht="13.8" thickBot="1">
      <c r="A72" s="1" t="s">
        <v>1</v>
      </c>
      <c r="B72" s="60">
        <f>SUM(B3:B71)</f>
        <v>33147.450000000004</v>
      </c>
      <c r="C72" s="55">
        <f>SUM(C3:C71)</f>
        <v>1971802.5299999998</v>
      </c>
      <c r="D72" s="56"/>
      <c r="E72" s="60">
        <f>SUM(E3:E71)</f>
        <v>32768</v>
      </c>
      <c r="F72" s="60">
        <f>SUM(F3:F71)</f>
        <v>0</v>
      </c>
      <c r="G72" s="60">
        <f>SUM(G3:G71)</f>
        <v>379.4500000000005</v>
      </c>
      <c r="H72" s="57">
        <f t="shared" ref="H72" si="4">+G72/E72</f>
        <v>1.1579895019531265E-2</v>
      </c>
    </row>
  </sheetData>
  <mergeCells count="1">
    <mergeCell ref="I2:K2"/>
  </mergeCells>
  <phoneticPr fontId="0" type="noConversion"/>
  <conditionalFormatting sqref="G3:G70">
    <cfRule type="cellIs" dxfId="5" priority="9" stopIfTrue="1" operator="lessThan">
      <formula>0</formula>
    </cfRule>
    <cfRule type="cellIs" dxfId="4" priority="10" stopIfTrue="1" operator="greaterThan">
      <formula>0</formula>
    </cfRule>
  </conditionalFormatting>
  <conditionalFormatting sqref="H3:H70">
    <cfRule type="cellIs" dxfId="3" priority="3" operator="greaterThan">
      <formula>0.01</formula>
    </cfRule>
    <cfRule type="cellIs" dxfId="2" priority="4" operator="lessThan">
      <formula>-0.01</formula>
    </cfRule>
  </conditionalFormatting>
  <conditionalFormatting sqref="H72">
    <cfRule type="cellIs" dxfId="1" priority="1" operator="greaterThan">
      <formula>0.01</formula>
    </cfRule>
    <cfRule type="cellIs" dxfId="0" priority="2" operator="lessThan">
      <formula>-0.01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162dac4-633c-4485-9f41-daccd049a0c6" xsi:nil="true"/>
    <lcf76f155ced4ddcb4097134ff3c332f xmlns="320c65aa-5da1-420e-bf03-46f8b8436f7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C2BE189BA7DB4ABDF64377516D75D2" ma:contentTypeVersion="15" ma:contentTypeDescription="Create a new document." ma:contentTypeScope="" ma:versionID="d6b5fd694b4f13fe928994a869505735">
  <xsd:schema xmlns:xsd="http://www.w3.org/2001/XMLSchema" xmlns:xs="http://www.w3.org/2001/XMLSchema" xmlns:p="http://schemas.microsoft.com/office/2006/metadata/properties" xmlns:ns2="320c65aa-5da1-420e-bf03-46f8b8436f7a" xmlns:ns3="d162dac4-633c-4485-9f41-daccd049a0c6" targetNamespace="http://schemas.microsoft.com/office/2006/metadata/properties" ma:root="true" ma:fieldsID="07aa4580b26d6687ee6a9ddbb21f49df" ns2:_="" ns3:_="">
    <xsd:import namespace="320c65aa-5da1-420e-bf03-46f8b8436f7a"/>
    <xsd:import namespace="d162dac4-633c-4485-9f41-daccd049a0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0c65aa-5da1-420e-bf03-46f8b8436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c4f6c44-14e6-4d58-9019-a524e727c3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2dac4-633c-4485-9f41-daccd049a0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e4a632e-7b8f-4a3f-8d52-086d4135ae60}" ma:internalName="TaxCatchAll" ma:showField="CatchAllData" ma:web="d162dac4-633c-4485-9f41-daccd049a0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C50FA-8B5D-4FD1-8B78-220360E46F43}">
  <ds:schemaRefs>
    <ds:schemaRef ds:uri="http://schemas.microsoft.com/office/2006/documentManagement/types"/>
    <ds:schemaRef ds:uri="http://purl.org/dc/elements/1.1/"/>
    <ds:schemaRef ds:uri="d162dac4-633c-4485-9f41-daccd049a0c6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320c65aa-5da1-420e-bf03-46f8b8436f7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0E8C6A-499D-442B-AFB9-75D37FE81C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B50BBE-2A68-4AAB-B86C-8A9074566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0c65aa-5da1-420e-bf03-46f8b8436f7a"/>
    <ds:schemaRef ds:uri="d162dac4-633c-4485-9f41-daccd049a0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Parish Precept Calculator</vt:lpstr>
      <vt:lpstr>Data</vt:lpstr>
      <vt:lpstr>DATA</vt:lpstr>
      <vt:lpstr>PARISHES</vt:lpstr>
      <vt:lpstr>'Parish Precept Calculator'!Print_Area</vt:lpstr>
    </vt:vector>
  </TitlesOfParts>
  <Company>Scarborough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Authorised Employee</dc:creator>
  <cp:lastModifiedBy>mandrswales@gmail.com</cp:lastModifiedBy>
  <cp:lastPrinted>2016-12-05T13:07:11Z</cp:lastPrinted>
  <dcterms:created xsi:type="dcterms:W3CDTF">2009-12-03T20:49:08Z</dcterms:created>
  <dcterms:modified xsi:type="dcterms:W3CDTF">2022-12-01T14:54:37Z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0x010100E1C2BE189BA7DB4ABDF64377516D75D2</vt:lpwstr>
  </property>
</Properties>
</file>